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ts\Assertum Audit OÜ Dropbox\AUDITI TÖÖPABERID\"/>
    </mc:Choice>
  </mc:AlternateContent>
  <xr:revisionPtr revIDLastSave="0" documentId="13_ncr:1_{ABD3124D-1EA3-43E7-9207-612F6BCAC72D}" xr6:coauthVersionLast="47" xr6:coauthVersionMax="47" xr10:uidLastSave="{00000000-0000-0000-0000-000000000000}"/>
  <bookViews>
    <workbookView xWindow="-120" yWindow="-120" windowWidth="19440" windowHeight="11520" xr2:uid="{00000000-000D-0000-FFFF-FFFF00000000}"/>
  </bookViews>
  <sheets>
    <sheet name="01.RA.12.4 - PBC Checlist" sheetId="5" r:id="rId1"/>
    <sheet name="KEEL" sheetId="6" state="hidden" r:id="rId2"/>
    <sheet name="var" sheetId="7" r:id="rId3"/>
  </sheets>
  <definedNames>
    <definedName name="Language" localSheetId="2">#REF!</definedName>
    <definedName name="Language">'01.RA.12.4 - PBC Checlist'!$C$2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F1" i="5"/>
  <c r="E1" i="5"/>
  <c r="J1" i="5"/>
  <c r="I1" i="5"/>
  <c r="H1" i="5"/>
  <c r="G1" i="5"/>
  <c r="C10" i="5"/>
  <c r="B10" i="5"/>
  <c r="B6" i="5"/>
  <c r="B4" i="5"/>
  <c r="B8" i="5"/>
  <c r="C6" i="5"/>
  <c r="C4" i="5"/>
  <c r="C142" i="5"/>
  <c r="C141" i="5"/>
  <c r="C140" i="5"/>
  <c r="C139" i="5"/>
  <c r="C137" i="5"/>
  <c r="C136" i="5"/>
  <c r="C135" i="5"/>
  <c r="C134" i="5"/>
  <c r="C133" i="5"/>
  <c r="C131" i="5"/>
  <c r="C130" i="5"/>
  <c r="C129" i="5"/>
  <c r="C127" i="5"/>
  <c r="C126" i="5"/>
  <c r="C125" i="5"/>
  <c r="C124" i="5"/>
  <c r="C121" i="5"/>
  <c r="C120" i="5"/>
  <c r="C119" i="5"/>
  <c r="C118" i="5"/>
  <c r="C117" i="5"/>
  <c r="C115" i="5"/>
  <c r="C114" i="5"/>
  <c r="C113" i="5"/>
  <c r="C112" i="5"/>
  <c r="C111" i="5"/>
  <c r="C110" i="5"/>
  <c r="C108" i="5"/>
  <c r="C107" i="5"/>
  <c r="C106" i="5"/>
  <c r="C104" i="5"/>
  <c r="C103" i="5"/>
  <c r="C100" i="5"/>
  <c r="C99" i="5"/>
  <c r="C98" i="5"/>
  <c r="C97" i="5"/>
  <c r="C96" i="5"/>
  <c r="C95" i="5"/>
  <c r="C93" i="5"/>
  <c r="C92" i="5"/>
  <c r="C91" i="5"/>
  <c r="C90" i="5"/>
  <c r="C89" i="5"/>
  <c r="C88" i="5"/>
  <c r="C87" i="5"/>
  <c r="C86" i="5"/>
  <c r="C84" i="5"/>
  <c r="C83" i="5"/>
  <c r="C82" i="5"/>
  <c r="C81" i="5"/>
  <c r="C80" i="5"/>
  <c r="C79" i="5"/>
  <c r="C78" i="5"/>
  <c r="C77" i="5"/>
  <c r="C76" i="5"/>
  <c r="C75" i="5"/>
  <c r="C74" i="5"/>
  <c r="C73" i="5"/>
  <c r="C71" i="5"/>
  <c r="C70" i="5"/>
  <c r="C69" i="5"/>
  <c r="C68" i="5"/>
  <c r="C67" i="5"/>
  <c r="C66" i="5"/>
  <c r="C65" i="5"/>
  <c r="C64" i="5"/>
  <c r="C61" i="5"/>
  <c r="C62" i="5"/>
  <c r="C60" i="5"/>
  <c r="C59" i="5"/>
  <c r="C58" i="5"/>
  <c r="C57" i="5"/>
  <c r="C56" i="5"/>
  <c r="C54" i="5"/>
  <c r="C53" i="5"/>
  <c r="C52" i="5"/>
  <c r="C51" i="5"/>
  <c r="C50" i="5"/>
  <c r="C49" i="5"/>
  <c r="C47" i="5"/>
  <c r="C46" i="5"/>
  <c r="C45" i="5"/>
  <c r="C44" i="5"/>
  <c r="C43" i="5"/>
  <c r="C42" i="5"/>
  <c r="C41" i="5"/>
  <c r="C40" i="5"/>
  <c r="C39" i="5"/>
  <c r="C38" i="5"/>
  <c r="C36" i="5"/>
  <c r="C35" i="5"/>
  <c r="C34" i="5"/>
  <c r="C33" i="5"/>
  <c r="C32" i="5"/>
  <c r="C31" i="5"/>
  <c r="C29" i="5"/>
  <c r="C30" i="5"/>
  <c r="C28" i="5"/>
  <c r="C27" i="5"/>
  <c r="C26" i="5"/>
  <c r="C25" i="5"/>
  <c r="C24" i="5"/>
  <c r="C23" i="5"/>
  <c r="C22" i="5"/>
  <c r="C21" i="5"/>
  <c r="C20" i="5"/>
  <c r="C19" i="5"/>
  <c r="C18" i="5"/>
  <c r="C17" i="5"/>
  <c r="C16" i="5"/>
  <c r="C15" i="5"/>
  <c r="C14" i="5"/>
  <c r="C13" i="5"/>
  <c r="B1" i="5"/>
</calcChain>
</file>

<file path=xl/sharedStrings.xml><?xml version="1.0" encoding="utf-8"?>
<sst xmlns="http://schemas.openxmlformats.org/spreadsheetml/2006/main" count="397" uniqueCount="222">
  <si>
    <t>01.RA</t>
  </si>
  <si>
    <t>-</t>
  </si>
  <si>
    <t>02.RR.11</t>
  </si>
  <si>
    <t>02.RR.12</t>
  </si>
  <si>
    <t>02.RR.14</t>
  </si>
  <si>
    <t>02.RR.15</t>
  </si>
  <si>
    <t>02.RR.16</t>
  </si>
  <si>
    <t>02.RR.17</t>
  </si>
  <si>
    <t>02.RR.21</t>
  </si>
  <si>
    <t>02.RR.22</t>
  </si>
  <si>
    <t>02.RR.23</t>
  </si>
  <si>
    <t>02.RR.24</t>
  </si>
  <si>
    <t>02.RR.31</t>
  </si>
  <si>
    <t>02.RR.32</t>
  </si>
  <si>
    <t>02.RR.33</t>
  </si>
  <si>
    <t>02.RR.34</t>
  </si>
  <si>
    <t>03.RC.1</t>
  </si>
  <si>
    <r>
      <t xml:space="preserve">Esitada 
</t>
    </r>
    <r>
      <rPr>
        <sz val="12"/>
        <color rgb="FF000000"/>
        <rFont val="Arial"/>
        <family val="2"/>
      </rPr>
      <t>Jah (Yes)  / Ei (No)</t>
    </r>
  </si>
  <si>
    <r>
      <rPr>
        <b/>
        <sz val="9"/>
        <rFont val="Arial"/>
        <family val="2"/>
      </rPr>
      <t xml:space="preserve">Esitada </t>
    </r>
    <r>
      <rPr>
        <sz val="9"/>
        <rFont val="Arial"/>
        <family val="2"/>
      </rPr>
      <t xml:space="preserve">
Jah (Yes)  / Ei (No)</t>
    </r>
  </si>
  <si>
    <t>KEEL:</t>
  </si>
  <si>
    <t>KEEL</t>
  </si>
  <si>
    <t>Eesti keel</t>
  </si>
  <si>
    <t>English</t>
  </si>
  <si>
    <t>Русский язык</t>
  </si>
  <si>
    <t>Uuendatud</t>
  </si>
  <si>
    <t>meta__file_last_updated</t>
  </si>
  <si>
    <t>Tööülesanne » Väited</t>
  </si>
  <si>
    <t>tasks__assertions</t>
  </si>
  <si>
    <t>02.RR.0.2</t>
  </si>
  <si>
    <t>Tööülesanne » Viide</t>
  </si>
  <si>
    <t>tasks__refno</t>
  </si>
  <si>
    <t>Tööülesanne » Viidatav standard/ Standardi lõik</t>
  </si>
  <si>
    <t>tasks__standard_refno</t>
  </si>
  <si>
    <t>Aruandekuupäevajärgsed sündmused</t>
  </si>
  <si>
    <t>Tööülesanne » Tööülesande nimetus</t>
  </si>
  <si>
    <t>tasks__name</t>
  </si>
  <si>
    <t>Tööülesanne » Teostamisaeg</t>
  </si>
  <si>
    <t>tasks__finished_time</t>
  </si>
  <si>
    <t>Tööülesanne » Tehtava / tehtu kirjeldus</t>
  </si>
  <si>
    <t>tasks__work_description</t>
  </si>
  <si>
    <t>Tööülesanne » Standardi hüperlink</t>
  </si>
  <si>
    <t>tasks__standard_link</t>
  </si>
  <si>
    <t>Tööülesanne » Staatuse muutuskuupäev</t>
  </si>
  <si>
    <t>tasks__review_time</t>
  </si>
  <si>
    <t>Pooleli</t>
  </si>
  <si>
    <t>Tööülesanne » Staatus</t>
  </si>
  <si>
    <t>tasks__cl_status</t>
  </si>
  <si>
    <t>Tööülesanne » Pettuserisk</t>
  </si>
  <si>
    <t>tasks__is_fraud_risk</t>
  </si>
  <si>
    <t>Tööülesanne » Muu info</t>
  </si>
  <si>
    <t>tasks__other_info</t>
  </si>
  <si>
    <t>Tööülesanne » Lähenemisviis » Substantiivne - detailide testid</t>
  </si>
  <si>
    <t>tasks__is_cl_assessment_approach_dtl</t>
  </si>
  <si>
    <t>Tööülesanne » Lähenemisviis » Substantiivne - analüütilised testid</t>
  </si>
  <si>
    <t>tasks__is_cl_assessment_approach_anl</t>
  </si>
  <si>
    <t>Tööülesanne » Lähenemisviis » Kontrollipõhine</t>
  </si>
  <si>
    <t>tasks__is_cl_assessment_approach_ctl</t>
  </si>
  <si>
    <t>Tööülesanne » Kokkuvõte tehtust</t>
  </si>
  <si>
    <t>tasks__result</t>
  </si>
  <si>
    <t>Tööülesanne » ID</t>
  </si>
  <si>
    <t>tasks__id</t>
  </si>
  <si>
    <t>Tööülesanne » Eesmärk</t>
  </si>
  <si>
    <t>tasks__goal</t>
  </si>
  <si>
    <t>Tšistjakov</t>
  </si>
  <si>
    <t>Teostaja » Perekonnanimi</t>
  </si>
  <si>
    <t>tasks__users_last_name</t>
  </si>
  <si>
    <t>36711302710</t>
  </si>
  <si>
    <t>Teostaja » Isikukood</t>
  </si>
  <si>
    <t>tasks__users_idcode</t>
  </si>
  <si>
    <t>ST</t>
  </si>
  <si>
    <t>Teostaja » Initsiaalid</t>
  </si>
  <si>
    <t>tasks__users_initials</t>
  </si>
  <si>
    <t>Sergei</t>
  </si>
  <si>
    <t>Teostaja » Eesnimi</t>
  </si>
  <si>
    <t>tasks__users_first_name</t>
  </si>
  <si>
    <t>sergei.tsistjakov@assertum.ee</t>
  </si>
  <si>
    <t>Teostaja » E-posti aadress</t>
  </si>
  <si>
    <t>tasks__users_email</t>
  </si>
  <si>
    <t>Tehtu ülevaataja » Perekonnanimi</t>
  </si>
  <si>
    <t>tasks__review_last_name</t>
  </si>
  <si>
    <t>Tehtu ülevaataja » Isikukood</t>
  </si>
  <si>
    <t>tasks__review_idcode</t>
  </si>
  <si>
    <t>Tehtu ülevaataja » Initsiaalid</t>
  </si>
  <si>
    <t>tasks__review_initials</t>
  </si>
  <si>
    <t>Tehtu ülevaataja » Eesnimi</t>
  </si>
  <si>
    <t>tasks__review_first_name</t>
  </si>
  <si>
    <t>Tehtu ülevaataja » E-posti aadress</t>
  </si>
  <si>
    <t>tasks__review_email</t>
  </si>
  <si>
    <t>Ülevaatus</t>
  </si>
  <si>
    <t>Projekt » Töövõtu liik</t>
  </si>
  <si>
    <t>projects__cl_type</t>
  </si>
  <si>
    <t>Projekt » Sõltumatu vandeaudiitori allkirjastamise kuupäev</t>
  </si>
  <si>
    <t>projects__independent_auditors_sign_date</t>
  </si>
  <si>
    <t>Projekt » Siseauditi liik</t>
  </si>
  <si>
    <t>projects__cl_internal_audit_type</t>
  </si>
  <si>
    <t>Projekt » Projekti staatus</t>
  </si>
  <si>
    <t>projects__is_archived</t>
  </si>
  <si>
    <t>RTS Infra Eesti OÜ 2023 AUD</t>
  </si>
  <si>
    <t>Projekt » Projekti nimetus</t>
  </si>
  <si>
    <t>projects__name</t>
  </si>
  <si>
    <t>Projekt » Projekti alguskuupäev</t>
  </si>
  <si>
    <t>projects__project_start_date</t>
  </si>
  <si>
    <t>Projekt » Nr</t>
  </si>
  <si>
    <t>projects__no</t>
  </si>
  <si>
    <t>Projekt » Muu info</t>
  </si>
  <si>
    <t>projects__audit_other_info</t>
  </si>
  <si>
    <t>Projekt » Lepinguline tasu (lepingus)</t>
  </si>
  <si>
    <t>projects__contract_fee</t>
  </si>
  <si>
    <t>Projekt » Kvaliteedikontrolli lõpetamise kuupäev</t>
  </si>
  <si>
    <t>projects__quality_control_end_date</t>
  </si>
  <si>
    <t>Projekt » Koondhinnangu kirjeldus</t>
  </si>
  <si>
    <t>projects__auditors_assessment_description</t>
  </si>
  <si>
    <t>Projekt » Hinnanguline lepinguliste tööde maht (t)</t>
  </si>
  <si>
    <t>projects__contract_time_estimate</t>
  </si>
  <si>
    <t>Projekt » Grupi finantsaruannete audiitor</t>
  </si>
  <si>
    <t>projects__groups_auditor</t>
  </si>
  <si>
    <t>Projekt » Esmakordne töövõtt</t>
  </si>
  <si>
    <t>projects__is_first_time_contract</t>
  </si>
  <si>
    <t>Projekt » Esitiskirja allkirjastamise kuupäev</t>
  </si>
  <si>
    <t>projects__confirmation_letter_sign_date</t>
  </si>
  <si>
    <t>Projekt » Eeldatav auditiaruande kuupäev</t>
  </si>
  <si>
    <t>projects__estimated_conclusion_date</t>
  </si>
  <si>
    <t>Projekt » Eeldatav arhiveerimise kuupäev</t>
  </si>
  <si>
    <t>projects__estimated_archiving_date</t>
  </si>
  <si>
    <t>Projekt » Avaliku huvi üksus</t>
  </si>
  <si>
    <t>projects__is_public_interest_entity</t>
  </si>
  <si>
    <t>Rahvusvahelised auditeerimisstandardid (Eesti) - (ISA (EE))</t>
  </si>
  <si>
    <t>Projekt » Audititava</t>
  </si>
  <si>
    <t>projects__cl_audit_practices</t>
  </si>
  <si>
    <t>Projekt » Auditiaruande kuupäev</t>
  </si>
  <si>
    <t>projects__conclusion_date</t>
  </si>
  <si>
    <t>Projekt » Auditi taustainfo</t>
  </si>
  <si>
    <t>projects__audit_background_information</t>
  </si>
  <si>
    <t>Projekt » Auditi piirangud</t>
  </si>
  <si>
    <t>projects__audit_restriction</t>
  </si>
  <si>
    <t>Projekt » Auditi eesmärgid</t>
  </si>
  <si>
    <t>projects__audit_purpose</t>
  </si>
  <si>
    <t>Projekt » Auditeeritava perioodi lõpp</t>
  </si>
  <si>
    <t>projects__audit_period_end_date</t>
  </si>
  <si>
    <t>Projekt » Auditeeritava perioodi algus</t>
  </si>
  <si>
    <t>projects__audit_period_start_date</t>
  </si>
  <si>
    <t>Projekt » Auditeeritav üksus</t>
  </si>
  <si>
    <t>projects__audit_entitiy</t>
  </si>
  <si>
    <t>Projekt » Audiitori koondhinnang</t>
  </si>
  <si>
    <t>projects__cl_auditors_assessment</t>
  </si>
  <si>
    <t>Eesti finantsaruandluse standard</t>
  </si>
  <si>
    <t>Projekt » Aruandlusraamistik</t>
  </si>
  <si>
    <t>projects__cl_accounting_practices</t>
  </si>
  <si>
    <t>Projekt » Aruandeaasta lõppkuupäev</t>
  </si>
  <si>
    <t>projects__annual_report_end</t>
  </si>
  <si>
    <t>Projekt » Aruandeaasta alguskuupäev</t>
  </si>
  <si>
    <t>projects__annual_report_start</t>
  </si>
  <si>
    <t>Projekt » Aruande lõpetamise kuupäev</t>
  </si>
  <si>
    <t>projects__audit_report_end_date</t>
  </si>
  <si>
    <t>Projekt » Arhiveerimiskuupäev</t>
  </si>
  <si>
    <t>projects__archiving_date</t>
  </si>
  <si>
    <t>Aruandepõhine</t>
  </si>
  <si>
    <t>Projekt » Andmeallikas</t>
  </si>
  <si>
    <t>projects__cl_data_source</t>
  </si>
  <si>
    <t>Projekt » Aastaaruande allkirjastamiskuupäev</t>
  </si>
  <si>
    <t>projects__annual_report_sign_date</t>
  </si>
  <si>
    <t>Olulisus » Väärkajastuste tuvastamiskünnis</t>
  </si>
  <si>
    <t>projects__misstatements_detection_limit</t>
  </si>
  <si>
    <t>Olulisus » Selgelt tühiste väärkjastamiste määr</t>
  </si>
  <si>
    <t>projects__misstatements_detection_limit_extent</t>
  </si>
  <si>
    <t>Olulisus » Olulisuse valem</t>
  </si>
  <si>
    <t>projects__cl_materiality_formula</t>
  </si>
  <si>
    <t>Olulisus » Olulisuse määrangu selgitus, spetsiifiline olulisus (kui määratud)</t>
  </si>
  <si>
    <t>projects__materiality_description</t>
  </si>
  <si>
    <t>Olulisus » Läbiviimise olulisuse määr</t>
  </si>
  <si>
    <t>projects__performance_materiality_extent</t>
  </si>
  <si>
    <t>Olulisus » Läbiviimise olulisus</t>
  </si>
  <si>
    <t>projects__performance_materiality</t>
  </si>
  <si>
    <t>Olulisus » Jaotamata kasumi kontod</t>
  </si>
  <si>
    <t>projects__retained_earnings_accounts</t>
  </si>
  <si>
    <t>Olulisus » Aruandetasemel olulisuse määr</t>
  </si>
  <si>
    <t>projects__materiality_total</t>
  </si>
  <si>
    <t>Muude puitplaatide tootmine (16219)</t>
  </si>
  <si>
    <t>Klient » Tegevusvaldkond</t>
  </si>
  <si>
    <t>companies__field_of_activity</t>
  </si>
  <si>
    <t>Eesti</t>
  </si>
  <si>
    <t>Klient » Riik</t>
  </si>
  <si>
    <t>companies__country</t>
  </si>
  <si>
    <t>16328599</t>
  </si>
  <si>
    <t>Klient » Registrikood</t>
  </si>
  <si>
    <t>companies__regcode</t>
  </si>
  <si>
    <t>Klient » Kliendisuhte tekke kuupäev</t>
  </si>
  <si>
    <t>companies__relationship_start_date</t>
  </si>
  <si>
    <t>11415</t>
  </si>
  <si>
    <t>Klient » Indeks</t>
  </si>
  <si>
    <t>companies__zipcode</t>
  </si>
  <si>
    <t>Tallinn</t>
  </si>
  <si>
    <t>Klient » Haldus- ja asustusjaotus</t>
  </si>
  <si>
    <t>companies__ehak</t>
  </si>
  <si>
    <t>Peterburi tee 2f</t>
  </si>
  <si>
    <t>Klient » Aadress</t>
  </si>
  <si>
    <t>companies__address</t>
  </si>
  <si>
    <t>RTS Infra Eesti OÜ</t>
  </si>
  <si>
    <t>Klient</t>
  </si>
  <si>
    <t>companies__name</t>
  </si>
  <si>
    <t>Audiitori aruanne » Tegevuse jätkuvusega seotud oluline ebakindlus</t>
  </si>
  <si>
    <t>projects__auditors_report_continuation_uncertainty</t>
  </si>
  <si>
    <t>Audiitori aruanne » Peamised auditi asjaolud</t>
  </si>
  <si>
    <t>projects__auditors_report_primary_factors</t>
  </si>
  <si>
    <t>Audiitori aruanne » Muu informatsioon</t>
  </si>
  <si>
    <t>projects__auditors_report_other_information</t>
  </si>
  <si>
    <t>Audiitori aruanne » Muu asjaolu lõik</t>
  </si>
  <si>
    <t>projects__auditors_report_circumstances</t>
  </si>
  <si>
    <t>Audiitori aruanne » Modifikatsioon</t>
  </si>
  <si>
    <t>projects__auditors_report_modification</t>
  </si>
  <si>
    <t>Audiitori aruanne » Audiitoriaruande tüüp</t>
  </si>
  <si>
    <t>projects__cl_auditors_report_type</t>
  </si>
  <si>
    <t>Audiitori aruanne » Asjaolu rõhutamine</t>
  </si>
  <si>
    <t>projects__auditors_report_emphasis_of_matter</t>
  </si>
  <si>
    <t>Audiitori aruanne » Aruanne muude seadusest tulenevate ja regulatiivsete nõuete koht</t>
  </si>
  <si>
    <t>projects__auditors_report_other_claims</t>
  </si>
  <si>
    <t>Audiitorettevõtja » Registrikood</t>
  </si>
  <si>
    <t>audit_company__regcode</t>
  </si>
  <si>
    <t>Assertum Audit OÜ</t>
  </si>
  <si>
    <t>Audiitorettevõtja » Audiitorettevõtja nimi</t>
  </si>
  <si>
    <t>audit_company__name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</si>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</sst>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mm:ss"/>
    <numFmt numFmtId="165" formatCode="yyyy\-mm\-dd"/>
  </numFmts>
  <fonts count="74" x14ac:knownFonts="1">
    <font>
      <sz val="11"/>
      <color indexed="8"/>
      <name val="Calibri"/>
      <family val="2"/>
      <scheme val="minor"/>
    </font>
    <font>
      <b/>
      <sz val="12"/>
      <color indexed="8"/>
      <name val="Arial"/>
      <family val="2"/>
    </font>
    <font>
      <sz val="8"/>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9"/>
      <color rgb="FF000000"/>
      <name val="Arial"/>
      <family val="2"/>
    </font>
    <font>
      <b/>
      <sz val="10"/>
      <color rgb="FF000000"/>
      <name val="Arial"/>
      <family val="2"/>
    </font>
    <font>
      <b/>
      <i/>
      <sz val="10"/>
      <color rgb="FFBDBDBD"/>
      <name val="Arial"/>
      <family val="2"/>
    </font>
    <font>
      <i/>
      <sz val="10"/>
      <color rgb="FFBDBDBD"/>
      <name val="Arial"/>
      <family val="2"/>
    </font>
    <font>
      <sz val="9"/>
      <color rgb="FFEA352E"/>
      <name val="Arial"/>
      <family val="2"/>
    </font>
    <font>
      <b/>
      <sz val="10"/>
      <color rgb="FF000000"/>
      <name val="Arial"/>
      <family val="2"/>
    </font>
    <font>
      <b/>
      <sz val="10"/>
      <color rgb="FF000000"/>
      <name val="Arial"/>
      <family val="2"/>
    </font>
    <font>
      <b/>
      <sz val="10"/>
      <color rgb="FF000000"/>
      <name val="Arial"/>
      <family val="2"/>
    </font>
    <font>
      <sz val="10"/>
      <color rgb="FF000000"/>
      <name val="Arial"/>
      <family val="2"/>
    </font>
    <font>
      <sz val="10"/>
      <color rgb="FF000000"/>
      <name val="Arial"/>
      <family val="2"/>
    </font>
    <font>
      <sz val="10"/>
      <color rgb="FF000000"/>
      <name val="Arial"/>
      <family val="2"/>
    </font>
    <font>
      <sz val="10"/>
      <color rgb="FF5FB3F9"/>
      <name val="Arial"/>
      <family val="2"/>
    </font>
    <font>
      <sz val="10"/>
      <color rgb="FF000000"/>
      <name val="Arial"/>
      <family val="2"/>
    </font>
    <font>
      <sz val="10"/>
      <color rgb="FF000000"/>
      <name val="Arial"/>
      <family val="2"/>
    </font>
    <font>
      <sz val="10"/>
      <color rgb="FFEA352E"/>
      <name val="Arial"/>
      <family val="2"/>
    </font>
    <font>
      <sz val="9"/>
      <color rgb="FFEA352E"/>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EA352E"/>
      <name val="Arial"/>
      <family val="2"/>
    </font>
    <font>
      <sz val="10"/>
      <color rgb="FF000000"/>
      <name val="Arial"/>
      <family val="2"/>
    </font>
    <font>
      <sz val="10"/>
      <color rgb="FFEA352E"/>
      <name val="Arial"/>
      <family val="2"/>
    </font>
    <font>
      <sz val="10"/>
      <color rgb="FFEA352E"/>
      <name val="Arial"/>
      <family val="2"/>
    </font>
    <font>
      <sz val="10"/>
      <color rgb="FFEA352E"/>
      <name val="Arial"/>
      <family val="2"/>
    </font>
    <font>
      <sz val="10"/>
      <color rgb="FF000000"/>
      <name val="Arial"/>
      <family val="2"/>
    </font>
    <font>
      <sz val="10"/>
      <color rgb="FF000000"/>
      <name val="Arial"/>
      <family val="2"/>
    </font>
    <font>
      <sz val="10"/>
      <color rgb="FFEA352E"/>
      <name val="Arial"/>
      <family val="2"/>
    </font>
    <font>
      <sz val="10"/>
      <color rgb="FFEA352E"/>
      <name val="Arial"/>
      <family val="2"/>
    </font>
    <font>
      <sz val="10"/>
      <color rgb="FF000000"/>
      <name val="Arial"/>
      <family val="2"/>
    </font>
    <font>
      <b/>
      <sz val="10"/>
      <color rgb="FFEA352E"/>
      <name val="Arial"/>
      <family val="2"/>
    </font>
    <font>
      <b/>
      <sz val="10"/>
      <color rgb="FF000000"/>
      <name val="Arial"/>
      <family val="2"/>
    </font>
    <font>
      <sz val="10"/>
      <color rgb="FF000000"/>
      <name val="Arial"/>
      <family val="2"/>
    </font>
    <font>
      <sz val="10"/>
      <color rgb="FFEA352E"/>
      <name val="Arial"/>
      <family val="2"/>
    </font>
    <font>
      <sz val="10"/>
      <color rgb="FF000000"/>
      <name val="Arial"/>
      <family val="2"/>
    </font>
    <font>
      <b/>
      <sz val="9"/>
      <color rgb="FFEA352E"/>
      <name val="Arial"/>
      <family val="2"/>
    </font>
    <font>
      <b/>
      <sz val="10"/>
      <color rgb="FFEA352E"/>
      <name val="Arial"/>
      <family val="2"/>
    </font>
    <font>
      <b/>
      <sz val="10"/>
      <color rgb="FFEA352E"/>
      <name val="Arial"/>
      <family val="2"/>
    </font>
    <font>
      <b/>
      <sz val="10"/>
      <color rgb="FFEA352E"/>
      <name val="Arial"/>
      <family val="2"/>
    </font>
    <font>
      <b/>
      <sz val="10"/>
      <color rgb="FF000000"/>
      <name val="Arial"/>
      <family val="2"/>
    </font>
    <font>
      <b/>
      <sz val="10"/>
      <color rgb="FF000000"/>
      <name val="Arial"/>
      <family val="2"/>
    </font>
    <font>
      <b/>
      <sz val="10"/>
      <color rgb="FFEA352E"/>
      <name val="Arial"/>
      <family val="2"/>
    </font>
    <font>
      <b/>
      <sz val="10"/>
      <color rgb="FF000000"/>
      <name val="Arial"/>
      <family val="2"/>
    </font>
    <font>
      <b/>
      <sz val="10"/>
      <color rgb="FF000000"/>
      <name val="Arial"/>
      <family val="2"/>
    </font>
    <font>
      <sz val="10"/>
      <color rgb="FF000000"/>
      <name val="Arial"/>
      <family val="2"/>
    </font>
    <font>
      <sz val="10"/>
      <color rgb="FF000000"/>
      <name val="Arial"/>
      <family val="2"/>
    </font>
    <font>
      <sz val="9"/>
      <color rgb="FFEA352E"/>
      <name val="Arial"/>
      <family val="2"/>
    </font>
    <font>
      <b/>
      <sz val="10"/>
      <color rgb="FFEA352E"/>
      <name val="Arial"/>
      <family val="2"/>
    </font>
    <font>
      <sz val="12"/>
      <color rgb="FF000000"/>
      <name val="Arial"/>
      <family val="2"/>
    </font>
    <font>
      <b/>
      <sz val="9"/>
      <name val="Arial"/>
      <family val="2"/>
    </font>
    <font>
      <sz val="9"/>
      <name val="Arial"/>
      <family val="2"/>
    </font>
    <font>
      <sz val="12"/>
      <color rgb="FF3F3F76"/>
      <name val="Calibri"/>
      <family val="2"/>
      <scheme val="minor"/>
    </font>
    <font>
      <b/>
      <sz val="10"/>
      <color rgb="FFFF0000"/>
      <name val="Arial"/>
      <family val="2"/>
    </font>
    <font>
      <b/>
      <sz val="12"/>
      <color rgb="FFFF0000"/>
      <name val="Calibri"/>
      <family val="2"/>
      <scheme val="minor"/>
    </font>
    <font>
      <sz val="12"/>
      <color rgb="FF006100"/>
      <name val="Calibri"/>
      <family val="2"/>
      <scheme val="minor"/>
    </font>
    <font>
      <sz val="12"/>
      <color rgb="FF9C0006"/>
      <name val="Calibri"/>
      <family val="2"/>
      <scheme val="minor"/>
    </font>
    <font>
      <i/>
      <sz val="10"/>
      <color rgb="FF000000"/>
      <name val="Arial"/>
      <family val="2"/>
    </font>
    <font>
      <sz val="12"/>
      <color theme="1"/>
      <name val="Whitney-Book"/>
      <family val="2"/>
    </font>
    <font>
      <b/>
      <sz val="12"/>
      <color rgb="FF006100"/>
      <name val="Calibri"/>
      <family val="2"/>
      <scheme val="minor"/>
    </font>
    <font>
      <b/>
      <sz val="10"/>
      <color theme="1"/>
      <name val="Arial"/>
      <family val="2"/>
    </font>
    <font>
      <b/>
      <sz val="10"/>
      <color rgb="FFC00000"/>
      <name val="Arial"/>
      <family val="2"/>
    </font>
    <font>
      <sz val="12"/>
      <color rgb="FF000000"/>
      <name val="Calibri"/>
      <family val="2"/>
    </font>
  </fonts>
  <fills count="6">
    <fill>
      <patternFill patternType="none"/>
    </fill>
    <fill>
      <patternFill patternType="gray125"/>
    </fill>
    <fill>
      <patternFill patternType="solid">
        <fgColor rgb="FF5FB3F9"/>
      </patternFill>
    </fill>
    <fill>
      <patternFill patternType="solid">
        <fgColor rgb="FFFFCC99"/>
      </patternFill>
    </fill>
    <fill>
      <patternFill patternType="solid">
        <fgColor rgb="FFC6EFCE"/>
      </patternFill>
    </fill>
    <fill>
      <patternFill patternType="solid">
        <fgColor rgb="FFFFC7CE"/>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63" fillId="3" borderId="1" applyNumberFormat="0" applyAlignment="0" applyProtection="0"/>
    <xf numFmtId="0" fontId="66" fillId="4" borderId="0" applyNumberFormat="0" applyBorder="0" applyAlignment="0" applyProtection="0"/>
    <xf numFmtId="0" fontId="67" fillId="5" borderId="0" applyNumberFormat="0" applyBorder="0" applyAlignment="0" applyProtection="0"/>
    <xf numFmtId="0" fontId="69" fillId="0" borderId="0"/>
  </cellStyleXfs>
  <cellXfs count="87">
    <xf numFmtId="0" fontId="0" fillId="0" borderId="0" xfId="0"/>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top"/>
    </xf>
    <xf numFmtId="0" fontId="5"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top"/>
    </xf>
    <xf numFmtId="0" fontId="9" fillId="0" borderId="0" xfId="0" applyFont="1" applyAlignment="1">
      <alignment vertical="top" wrapText="1"/>
    </xf>
    <xf numFmtId="0" fontId="10" fillId="0" borderId="0" xfId="0" applyFont="1" applyAlignment="1">
      <alignment vertical="center" wrapText="1"/>
    </xf>
    <xf numFmtId="0" fontId="11"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2" borderId="0" xfId="0" applyFont="1" applyFill="1" applyAlignment="1">
      <alignment vertical="center"/>
    </xf>
    <xf numFmtId="0" fontId="16" fillId="2" borderId="0" xfId="0" applyFont="1" applyFill="1" applyAlignment="1">
      <alignment horizontal="center" vertical="center"/>
    </xf>
    <xf numFmtId="0" fontId="17" fillId="2" borderId="0" xfId="0" applyFont="1" applyFill="1" applyAlignment="1">
      <alignment horizontal="left" vertical="center" wrapText="1"/>
    </xf>
    <xf numFmtId="0" fontId="18" fillId="2" borderId="0" xfId="0" applyFont="1" applyFill="1" applyAlignment="1">
      <alignment vertical="center"/>
    </xf>
    <xf numFmtId="0" fontId="19" fillId="2" borderId="0" xfId="0" applyFont="1" applyFill="1" applyAlignment="1">
      <alignment horizontal="center" vertical="center" wrapText="1"/>
    </xf>
    <xf numFmtId="0" fontId="20" fillId="2" borderId="0" xfId="0" applyFont="1" applyFill="1" applyAlignment="1">
      <alignment vertical="center"/>
    </xf>
    <xf numFmtId="0" fontId="22" fillId="2" borderId="0" xfId="0" applyFont="1" applyFill="1" applyAlignment="1">
      <alignment vertical="top"/>
    </xf>
    <xf numFmtId="0" fontId="23" fillId="2" borderId="0" xfId="0" applyFont="1" applyFill="1" applyAlignment="1">
      <alignment vertical="top"/>
    </xf>
    <xf numFmtId="0" fontId="24" fillId="2" borderId="0" xfId="0" applyFont="1" applyFill="1" applyAlignment="1">
      <alignment vertical="top" wrapText="1"/>
    </xf>
    <xf numFmtId="0" fontId="25" fillId="2" borderId="0" xfId="0" applyFont="1" applyFill="1" applyAlignment="1">
      <alignment vertical="center" wrapText="1"/>
    </xf>
    <xf numFmtId="0" fontId="26"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top"/>
    </xf>
    <xf numFmtId="0" fontId="30" fillId="0" borderId="0" xfId="0" applyFont="1" applyAlignment="1">
      <alignment horizontal="center" vertical="center" wrapText="1"/>
    </xf>
    <xf numFmtId="0" fontId="31" fillId="0" borderId="0" xfId="0" applyFont="1" applyAlignment="1">
      <alignment vertical="top" wrapText="1"/>
    </xf>
    <xf numFmtId="0" fontId="32" fillId="0" borderId="0" xfId="0" applyFont="1" applyAlignment="1">
      <alignment vertical="center" wrapText="1"/>
    </xf>
    <xf numFmtId="0" fontId="33" fillId="0" borderId="0" xfId="0" applyFont="1" applyAlignment="1">
      <alignment vertical="center" wrapText="1"/>
    </xf>
    <xf numFmtId="0" fontId="34" fillId="0" borderId="0" xfId="0" applyFont="1" applyAlignment="1">
      <alignment vertical="top"/>
    </xf>
    <xf numFmtId="0" fontId="35" fillId="0" borderId="0" xfId="0" applyFont="1" applyAlignment="1">
      <alignment vertical="top" wrapText="1"/>
    </xf>
    <xf numFmtId="0" fontId="36" fillId="0" borderId="0" xfId="0" applyFont="1" applyAlignment="1">
      <alignment vertical="center"/>
    </xf>
    <xf numFmtId="0" fontId="37" fillId="0" borderId="0" xfId="0" applyFont="1" applyAlignment="1">
      <alignment horizontal="left" vertical="top" wrapText="1"/>
    </xf>
    <xf numFmtId="0" fontId="38"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vertical="center"/>
    </xf>
    <xf numFmtId="0" fontId="41" fillId="0" borderId="0" xfId="0" applyFont="1" applyAlignment="1">
      <alignment horizontal="left" vertical="center" indent="1"/>
    </xf>
    <xf numFmtId="0" fontId="42" fillId="0" borderId="0" xfId="0" applyFont="1" applyAlignment="1">
      <alignment horizontal="left" vertical="center"/>
    </xf>
    <xf numFmtId="0" fontId="43" fillId="2" borderId="0" xfId="0" applyFont="1" applyFill="1" applyAlignment="1">
      <alignment vertical="center" wrapText="1"/>
    </xf>
    <xf numFmtId="0" fontId="44" fillId="2" borderId="0" xfId="0" applyFont="1" applyFill="1" applyAlignment="1">
      <alignment horizontal="center" vertical="center"/>
    </xf>
    <xf numFmtId="0" fontId="45" fillId="2" borderId="0" xfId="0" applyFont="1" applyFill="1" applyAlignment="1">
      <alignment vertical="center"/>
    </xf>
    <xf numFmtId="0" fontId="46" fillId="2" borderId="0" xfId="0" applyFont="1" applyFill="1" applyAlignment="1">
      <alignment vertical="center" wrapText="1"/>
    </xf>
    <xf numFmtId="0" fontId="47" fillId="2" borderId="0" xfId="0" applyFont="1" applyFill="1" applyAlignment="1">
      <alignment vertical="center"/>
    </xf>
    <xf numFmtId="0" fontId="48" fillId="2" borderId="0" xfId="0" applyFont="1" applyFill="1" applyAlignment="1">
      <alignment vertical="center"/>
    </xf>
    <xf numFmtId="0" fontId="49" fillId="2" borderId="0" xfId="0" applyFont="1" applyFill="1" applyAlignment="1">
      <alignment vertical="center" wrapText="1"/>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55" fillId="0" borderId="0" xfId="0" applyFont="1" applyAlignment="1">
      <alignment vertical="center" wrapText="1"/>
    </xf>
    <xf numFmtId="0" fontId="56" fillId="0" borderId="0" xfId="0" applyFont="1" applyAlignment="1">
      <alignment horizontal="center" vertical="center" wrapText="1"/>
    </xf>
    <xf numFmtId="0" fontId="57" fillId="2" borderId="0" xfId="0" applyFont="1" applyFill="1" applyAlignment="1">
      <alignment horizontal="left" vertical="center" wrapText="1"/>
    </xf>
    <xf numFmtId="0" fontId="58" fillId="0" borderId="0" xfId="0" applyFont="1" applyAlignment="1">
      <alignment vertical="center"/>
    </xf>
    <xf numFmtId="0" fontId="59" fillId="0" borderId="0" xfId="0" applyFont="1" applyAlignment="1">
      <alignment horizontal="left" vertical="center" indent="1"/>
    </xf>
    <xf numFmtId="0" fontId="42" fillId="0" borderId="0" xfId="0" applyFont="1" applyAlignment="1">
      <alignment horizontal="center" vertical="center"/>
    </xf>
    <xf numFmtId="0" fontId="1" fillId="0" borderId="0" xfId="0" applyFont="1" applyAlignment="1">
      <alignment horizontal="center" vertical="center" wrapText="1"/>
    </xf>
    <xf numFmtId="0" fontId="62" fillId="2" borderId="0" xfId="0" applyFont="1" applyFill="1" applyAlignment="1">
      <alignment horizontal="center" vertical="center" wrapText="1"/>
    </xf>
    <xf numFmtId="0" fontId="26" fillId="0" borderId="0" xfId="0" applyFont="1" applyAlignment="1">
      <alignment horizontal="center" vertical="center"/>
    </xf>
    <xf numFmtId="0" fontId="64" fillId="0" borderId="0" xfId="0" applyFont="1" applyAlignment="1">
      <alignment horizontal="left" vertical="center" wrapText="1" indent="2"/>
    </xf>
    <xf numFmtId="0" fontId="3" fillId="0" borderId="0" xfId="0" quotePrefix="1" applyFont="1" applyAlignment="1">
      <alignment vertical="center" wrapText="1"/>
    </xf>
    <xf numFmtId="0" fontId="3" fillId="0" borderId="0" xfId="0" quotePrefix="1" applyFont="1" applyAlignment="1">
      <alignment horizontal="left" vertical="center" wrapText="1" indent="1"/>
    </xf>
    <xf numFmtId="0" fontId="3" fillId="0" borderId="0" xfId="0" quotePrefix="1" applyFont="1" applyAlignment="1">
      <alignment horizontal="left" vertical="center" indent="1"/>
    </xf>
    <xf numFmtId="0" fontId="12" fillId="2" borderId="0" xfId="0" quotePrefix="1" applyFont="1" applyFill="1" applyAlignment="1">
      <alignment horizontal="left" vertical="center" wrapText="1"/>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0" fontId="68" fillId="0" borderId="0" xfId="0" quotePrefix="1" applyFont="1" applyAlignment="1">
      <alignment horizontal="left" vertical="center" wrapText="1" indent="4"/>
    </xf>
    <xf numFmtId="0" fontId="69" fillId="0" borderId="0" xfId="4"/>
    <xf numFmtId="164" fontId="69" fillId="0" borderId="0" xfId="4" applyNumberFormat="1"/>
    <xf numFmtId="165" fontId="69" fillId="0" borderId="0" xfId="4" applyNumberFormat="1"/>
    <xf numFmtId="0" fontId="65" fillId="3" borderId="1" xfId="1" applyFont="1" applyAlignment="1">
      <alignment horizontal="left" vertical="center" indent="4"/>
    </xf>
    <xf numFmtId="0" fontId="5" fillId="0" borderId="0" xfId="0" applyFont="1" applyAlignment="1">
      <alignment horizontal="left" vertical="center" indent="2"/>
    </xf>
    <xf numFmtId="0" fontId="71" fillId="0" borderId="0" xfId="0" applyFont="1" applyAlignment="1">
      <alignment horizontal="left" vertical="center" wrapText="1" indent="2"/>
    </xf>
    <xf numFmtId="0" fontId="1" fillId="0" borderId="0" xfId="0" applyFont="1" applyAlignment="1">
      <alignment vertical="center"/>
    </xf>
    <xf numFmtId="0" fontId="7" fillId="0" borderId="0" xfId="0" applyFont="1" applyAlignment="1">
      <alignment horizontal="center" vertical="center"/>
    </xf>
    <xf numFmtId="0" fontId="21" fillId="2" borderId="0" xfId="0" applyFont="1" applyFill="1" applyAlignment="1">
      <alignment horizontal="center" vertical="center"/>
    </xf>
    <xf numFmtId="0" fontId="72" fillId="2" borderId="0" xfId="0" applyFont="1" applyFill="1" applyAlignment="1">
      <alignment horizontal="center" vertical="center"/>
    </xf>
    <xf numFmtId="0" fontId="72" fillId="0" borderId="0" xfId="0" applyFont="1" applyAlignment="1">
      <alignment horizontal="center" vertical="center"/>
    </xf>
    <xf numFmtId="0" fontId="0" fillId="0" borderId="0" xfId="0" applyAlignment="1">
      <alignment vertical="center"/>
    </xf>
    <xf numFmtId="0" fontId="1" fillId="0" borderId="0" xfId="0" quotePrefix="1" applyFont="1" applyAlignment="1">
      <alignment vertical="center"/>
    </xf>
    <xf numFmtId="0" fontId="1" fillId="0" borderId="0" xfId="0" applyFont="1" applyAlignment="1">
      <alignment vertical="center" wrapText="1"/>
    </xf>
    <xf numFmtId="0" fontId="70" fillId="4" borderId="1" xfId="2" applyFont="1" applyBorder="1" applyAlignment="1">
      <alignment horizontal="center" vertical="center"/>
    </xf>
    <xf numFmtId="0" fontId="12" fillId="0" borderId="0" xfId="0" applyFont="1" applyAlignment="1">
      <alignment horizontal="center" vertical="center"/>
    </xf>
    <xf numFmtId="14" fontId="70" fillId="4" borderId="1" xfId="2" applyNumberFormat="1" applyFont="1" applyBorder="1" applyAlignment="1">
      <alignment horizontal="center" vertical="center"/>
    </xf>
    <xf numFmtId="0" fontId="65" fillId="5" borderId="1" xfId="3" applyFont="1" applyBorder="1" applyAlignment="1">
      <alignment horizontal="center" vertical="center"/>
    </xf>
    <xf numFmtId="0" fontId="1" fillId="0" borderId="0" xfId="0" applyFont="1" applyAlignment="1">
      <alignment horizontal="left" vertical="center"/>
    </xf>
  </cellXfs>
  <cellStyles count="5">
    <cellStyle name="Bad" xfId="3" builtinId="27"/>
    <cellStyle name="Good" xfId="2" builtinId="26"/>
    <cellStyle name="Input" xfId="1" builtinId="20"/>
    <cellStyle name="Normal" xfId="0" builtinId="0"/>
    <cellStyle name="Normal 2" xfId="4" xr:uid="{C02772F2-6AB4-BF4D-B6F6-5F077CC76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13</xdr:row>
          <xdr:rowOff>12700</xdr:rowOff>
        </xdr:from>
        <xdr:to>
          <xdr:col>7</xdr:col>
          <xdr:colOff>12700</xdr:colOff>
          <xdr:row>13</xdr:row>
          <xdr:rowOff>419100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xdr:row>
          <xdr:rowOff>12700</xdr:rowOff>
        </xdr:from>
        <xdr:to>
          <xdr:col>7</xdr:col>
          <xdr:colOff>12700</xdr:colOff>
          <xdr:row>14</xdr:row>
          <xdr:rowOff>419100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xdr:row>
          <xdr:rowOff>12700</xdr:rowOff>
        </xdr:from>
        <xdr:to>
          <xdr:col>7</xdr:col>
          <xdr:colOff>12700</xdr:colOff>
          <xdr:row>16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16</xdr:row>
          <xdr:rowOff>12700</xdr:rowOff>
        </xdr:from>
        <xdr:to>
          <xdr:col>7</xdr:col>
          <xdr:colOff>12700</xdr:colOff>
          <xdr:row>17</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17</xdr:row>
          <xdr:rowOff>12700</xdr:rowOff>
        </xdr:from>
        <xdr:to>
          <xdr:col>7</xdr:col>
          <xdr:colOff>12700</xdr:colOff>
          <xdr:row>17</xdr:row>
          <xdr:rowOff>419100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12700</xdr:rowOff>
        </xdr:from>
        <xdr:to>
          <xdr:col>7</xdr:col>
          <xdr:colOff>12700</xdr:colOff>
          <xdr:row>18</xdr:row>
          <xdr:rowOff>419100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19</xdr:row>
          <xdr:rowOff>12700</xdr:rowOff>
        </xdr:from>
        <xdr:to>
          <xdr:col>7</xdr:col>
          <xdr:colOff>12700</xdr:colOff>
          <xdr:row>19</xdr:row>
          <xdr:rowOff>419100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20</xdr:row>
          <xdr:rowOff>12700</xdr:rowOff>
        </xdr:from>
        <xdr:to>
          <xdr:col>7</xdr:col>
          <xdr:colOff>12700</xdr:colOff>
          <xdr:row>20</xdr:row>
          <xdr:rowOff>419100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xdr:row>
          <xdr:rowOff>12700</xdr:rowOff>
        </xdr:from>
        <xdr:to>
          <xdr:col>7</xdr:col>
          <xdr:colOff>12700</xdr:colOff>
          <xdr:row>21</xdr:row>
          <xdr:rowOff>419100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22</xdr:row>
          <xdr:rowOff>12700</xdr:rowOff>
        </xdr:from>
        <xdr:to>
          <xdr:col>7</xdr:col>
          <xdr:colOff>12700</xdr:colOff>
          <xdr:row>22</xdr:row>
          <xdr:rowOff>419100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xdr:row>
          <xdr:rowOff>12700</xdr:rowOff>
        </xdr:from>
        <xdr:to>
          <xdr:col>7</xdr:col>
          <xdr:colOff>12700</xdr:colOff>
          <xdr:row>23</xdr:row>
          <xdr:rowOff>419100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xdr:row>
          <xdr:rowOff>12700</xdr:rowOff>
        </xdr:from>
        <xdr:to>
          <xdr:col>7</xdr:col>
          <xdr:colOff>12700</xdr:colOff>
          <xdr:row>24</xdr:row>
          <xdr:rowOff>419100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25</xdr:row>
          <xdr:rowOff>12700</xdr:rowOff>
        </xdr:from>
        <xdr:to>
          <xdr:col>7</xdr:col>
          <xdr:colOff>12700</xdr:colOff>
          <xdr:row>25</xdr:row>
          <xdr:rowOff>419100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xdr:row>
          <xdr:rowOff>12700</xdr:rowOff>
        </xdr:from>
        <xdr:to>
          <xdr:col>7</xdr:col>
          <xdr:colOff>12700</xdr:colOff>
          <xdr:row>26</xdr:row>
          <xdr:rowOff>419100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xdr:row>
          <xdr:rowOff>12700</xdr:rowOff>
        </xdr:from>
        <xdr:to>
          <xdr:col>7</xdr:col>
          <xdr:colOff>12700</xdr:colOff>
          <xdr:row>28</xdr:row>
          <xdr:rowOff>101600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28</xdr:row>
          <xdr:rowOff>12700</xdr:rowOff>
        </xdr:from>
        <xdr:to>
          <xdr:col>7</xdr:col>
          <xdr:colOff>12700</xdr:colOff>
          <xdr:row>29</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29</xdr:row>
          <xdr:rowOff>12700</xdr:rowOff>
        </xdr:from>
        <xdr:to>
          <xdr:col>7</xdr:col>
          <xdr:colOff>12700</xdr:colOff>
          <xdr:row>30</xdr:row>
          <xdr:rowOff>88900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30</xdr:row>
          <xdr:rowOff>12700</xdr:rowOff>
        </xdr:from>
        <xdr:to>
          <xdr:col>7</xdr:col>
          <xdr:colOff>12700</xdr:colOff>
          <xdr:row>31</xdr:row>
          <xdr:rowOff>88900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31</xdr:row>
          <xdr:rowOff>12700</xdr:rowOff>
        </xdr:from>
        <xdr:to>
          <xdr:col>7</xdr:col>
          <xdr:colOff>12700</xdr:colOff>
          <xdr:row>32</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32</xdr:row>
          <xdr:rowOff>12700</xdr:rowOff>
        </xdr:from>
        <xdr:to>
          <xdr:col>7</xdr:col>
          <xdr:colOff>12700</xdr:colOff>
          <xdr:row>33</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33</xdr:row>
          <xdr:rowOff>12700</xdr:rowOff>
        </xdr:from>
        <xdr:to>
          <xdr:col>7</xdr:col>
          <xdr:colOff>12700</xdr:colOff>
          <xdr:row>34</xdr:row>
          <xdr:rowOff>101600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34</xdr:row>
          <xdr:rowOff>12700</xdr:rowOff>
        </xdr:from>
        <xdr:to>
          <xdr:col>7</xdr:col>
          <xdr:colOff>12700</xdr:colOff>
          <xdr:row>35</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35</xdr:row>
          <xdr:rowOff>12700</xdr:rowOff>
        </xdr:from>
        <xdr:to>
          <xdr:col>7</xdr:col>
          <xdr:colOff>12700</xdr:colOff>
          <xdr:row>36</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xdr:row>
          <xdr:rowOff>76203</xdr:rowOff>
        </xdr:from>
        <xdr:to>
          <xdr:col>0</xdr:col>
          <xdr:colOff>1710266</xdr:colOff>
          <xdr:row>14</xdr:row>
          <xdr:rowOff>419101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0" y="3072248"/>
              <a:ext cx="0" cy="342898"/>
              <a:chOff x="0" y="1430868"/>
              <a:chExt cx="0" cy="1469199"/>
            </a:xfrm>
          </xdr:grpSpPr>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25190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76203</xdr:rowOff>
        </xdr:from>
        <xdr:to>
          <xdr:col>0</xdr:col>
          <xdr:colOff>1710266</xdr:colOff>
          <xdr:row>14</xdr:row>
          <xdr:rowOff>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0" y="2512294"/>
              <a:ext cx="0" cy="483752"/>
              <a:chOff x="0" y="1430869"/>
              <a:chExt cx="0" cy="1095054"/>
            </a:xfrm>
          </xdr:grpSpPr>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214492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76203</xdr:rowOff>
        </xdr:from>
        <xdr:to>
          <xdr:col>0</xdr:col>
          <xdr:colOff>1710266</xdr:colOff>
          <xdr:row>16</xdr:row>
          <xdr:rowOff>1</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0" y="3695703"/>
              <a:ext cx="0" cy="252843"/>
              <a:chOff x="0" y="1430868"/>
              <a:chExt cx="0" cy="1971213"/>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302108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76203</xdr:rowOff>
        </xdr:from>
        <xdr:to>
          <xdr:col>0</xdr:col>
          <xdr:colOff>1710266</xdr:colOff>
          <xdr:row>16</xdr:row>
          <xdr:rowOff>419101</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0" y="4024748"/>
              <a:ext cx="0" cy="342898"/>
              <a:chOff x="0" y="1430869"/>
              <a:chExt cx="0" cy="2358197"/>
            </a:xfrm>
          </xdr:grpSpPr>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34080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17</xdr:row>
          <xdr:rowOff>76203</xdr:rowOff>
        </xdr:from>
        <xdr:to>
          <xdr:col>0</xdr:col>
          <xdr:colOff>1710266</xdr:colOff>
          <xdr:row>17</xdr:row>
          <xdr:rowOff>190501</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0" y="4648203"/>
              <a:ext cx="0" cy="114298"/>
              <a:chOff x="0" y="1430866"/>
              <a:chExt cx="0" cy="2778531"/>
            </a:xfrm>
          </xdr:grpSpPr>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382839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01" name="Option Button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76203</xdr:rowOff>
        </xdr:from>
        <xdr:to>
          <xdr:col>0</xdr:col>
          <xdr:colOff>1710266</xdr:colOff>
          <xdr:row>18</xdr:row>
          <xdr:rowOff>419101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0" y="5104248"/>
              <a:ext cx="0" cy="342898"/>
              <a:chOff x="0" y="1430868"/>
              <a:chExt cx="0" cy="3348819"/>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439868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76203</xdr:rowOff>
        </xdr:from>
        <xdr:to>
          <xdr:col>0</xdr:col>
          <xdr:colOff>1710266</xdr:colOff>
          <xdr:row>20</xdr:row>
          <xdr:rowOff>1</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0" y="5727703"/>
              <a:ext cx="0" cy="420253"/>
              <a:chOff x="0" y="1430871"/>
              <a:chExt cx="0" cy="3921922"/>
            </a:xfrm>
          </xdr:grpSpPr>
          <xdr:sp macro="" textlink="">
            <xdr:nvSpPr>
              <xdr:cNvPr id="7204" name="Option Button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497179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05" name="Option Button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143087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76203</xdr:rowOff>
        </xdr:from>
        <xdr:to>
          <xdr:col>0</xdr:col>
          <xdr:colOff>1710266</xdr:colOff>
          <xdr:row>20</xdr:row>
          <xdr:rowOff>190501</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0" y="6224158"/>
              <a:ext cx="0" cy="114298"/>
              <a:chOff x="0" y="1430869"/>
              <a:chExt cx="0" cy="4268530"/>
            </a:xfrm>
          </xdr:grpSpPr>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531839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21</xdr:row>
          <xdr:rowOff>76203</xdr:rowOff>
        </xdr:from>
        <xdr:to>
          <xdr:col>0</xdr:col>
          <xdr:colOff>1710266</xdr:colOff>
          <xdr:row>22</xdr:row>
          <xdr:rowOff>1</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0" y="6680203"/>
              <a:ext cx="0" cy="391389"/>
              <a:chOff x="0" y="1430868"/>
              <a:chExt cx="0" cy="4866324"/>
            </a:xfrm>
          </xdr:grpSpPr>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591619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22</xdr:row>
          <xdr:rowOff>76203</xdr:rowOff>
        </xdr:from>
        <xdr:to>
          <xdr:col>0</xdr:col>
          <xdr:colOff>1710266</xdr:colOff>
          <xdr:row>23</xdr:row>
          <xdr:rowOff>1</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0" y="7147794"/>
              <a:ext cx="0" cy="443343"/>
              <a:chOff x="0" y="1430870"/>
              <a:chExt cx="0" cy="5365247"/>
            </a:xfrm>
          </xdr:grpSpPr>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641511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11" name="Option Button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143087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23</xdr:row>
          <xdr:rowOff>296336</xdr:rowOff>
        </xdr:from>
        <xdr:to>
          <xdr:col>0</xdr:col>
          <xdr:colOff>1710266</xdr:colOff>
          <xdr:row>23</xdr:row>
          <xdr:rowOff>410634</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0" y="7887472"/>
              <a:ext cx="0" cy="114298"/>
              <a:chOff x="0" y="1430868"/>
              <a:chExt cx="0" cy="5945056"/>
            </a:xfrm>
          </xdr:grpSpPr>
          <xdr:sp macro="" textlink="">
            <xdr:nvSpPr>
              <xdr:cNvPr id="7212" name="Option Button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6994924"/>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13" name="Option Button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24</xdr:row>
          <xdr:rowOff>76203</xdr:rowOff>
        </xdr:from>
        <xdr:to>
          <xdr:col>0</xdr:col>
          <xdr:colOff>1710266</xdr:colOff>
          <xdr:row>24</xdr:row>
          <xdr:rowOff>190501</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a:off x="0" y="8325430"/>
              <a:ext cx="0" cy="114298"/>
              <a:chOff x="0" y="1430869"/>
              <a:chExt cx="0" cy="6385270"/>
            </a:xfrm>
          </xdr:grpSpPr>
          <xdr:sp macro="" textlink="">
            <xdr:nvSpPr>
              <xdr:cNvPr id="7214" name="Option Button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743513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15" name="Option Button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25</xdr:row>
          <xdr:rowOff>76203</xdr:rowOff>
        </xdr:from>
        <xdr:to>
          <xdr:col>0</xdr:col>
          <xdr:colOff>1710266</xdr:colOff>
          <xdr:row>26</xdr:row>
          <xdr:rowOff>1</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0" y="8781476"/>
              <a:ext cx="0" cy="472207"/>
              <a:chOff x="0" y="1430870"/>
              <a:chExt cx="0" cy="7020557"/>
            </a:xfrm>
          </xdr:grpSpPr>
          <xdr:sp macro="" textlink="">
            <xdr:nvSpPr>
              <xdr:cNvPr id="7216" name="Option Button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807042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17" name="Option Button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143087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26</xdr:row>
          <xdr:rowOff>76203</xdr:rowOff>
        </xdr:from>
        <xdr:to>
          <xdr:col>0</xdr:col>
          <xdr:colOff>1710266</xdr:colOff>
          <xdr:row>27</xdr:row>
          <xdr:rowOff>1</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a:off x="0" y="9329885"/>
              <a:ext cx="0" cy="558798"/>
              <a:chOff x="0" y="1430869"/>
              <a:chExt cx="0" cy="7474443"/>
            </a:xfrm>
          </xdr:grpSpPr>
          <xdr:sp macro="" textlink="">
            <xdr:nvSpPr>
              <xdr:cNvPr id="7218" name="Option Button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852431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27</xdr:row>
          <xdr:rowOff>76203</xdr:rowOff>
        </xdr:from>
        <xdr:to>
          <xdr:col>0</xdr:col>
          <xdr:colOff>1710266</xdr:colOff>
          <xdr:row>28</xdr:row>
          <xdr:rowOff>1</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0" y="9964885"/>
              <a:ext cx="0" cy="241298"/>
              <a:chOff x="0" y="1430869"/>
              <a:chExt cx="0" cy="7830149"/>
            </a:xfrm>
          </xdr:grpSpPr>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888001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76203</xdr:rowOff>
        </xdr:from>
        <xdr:to>
          <xdr:col>0</xdr:col>
          <xdr:colOff>1710266</xdr:colOff>
          <xdr:row>28</xdr:row>
          <xdr:rowOff>419101</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0" y="10282385"/>
              <a:ext cx="0" cy="342898"/>
              <a:chOff x="0" y="1430869"/>
              <a:chExt cx="0" cy="8217129"/>
            </a:xfrm>
          </xdr:grpSpPr>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926699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76203</xdr:rowOff>
        </xdr:from>
        <xdr:to>
          <xdr:col>0</xdr:col>
          <xdr:colOff>1710266</xdr:colOff>
          <xdr:row>29</xdr:row>
          <xdr:rowOff>190501</xdr:rowOff>
        </xdr:to>
        <xdr:grpSp>
          <xdr:nvGrpSpPr>
            <xdr:cNvPr id="18" name="Group 17">
              <a:extLst>
                <a:ext uri="{FF2B5EF4-FFF2-40B4-BE49-F238E27FC236}">
                  <a16:creationId xmlns:a16="http://schemas.microsoft.com/office/drawing/2014/main" id="{00000000-0008-0000-0000-000012000000}"/>
                </a:ext>
              </a:extLst>
            </xdr:cNvPr>
            <xdr:cNvGrpSpPr/>
          </xdr:nvGrpSpPr>
          <xdr:grpSpPr>
            <a:xfrm>
              <a:off x="0" y="11021294"/>
              <a:ext cx="0" cy="114298"/>
              <a:chOff x="0" y="1430868"/>
              <a:chExt cx="0" cy="8636957"/>
            </a:xfrm>
          </xdr:grpSpPr>
          <xdr:sp macro="" textlink="">
            <xdr:nvSpPr>
              <xdr:cNvPr id="7224" name="Option Button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9686825"/>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25" name="Option Button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76203</xdr:rowOff>
        </xdr:from>
        <xdr:to>
          <xdr:col>0</xdr:col>
          <xdr:colOff>1710266</xdr:colOff>
          <xdr:row>32</xdr:row>
          <xdr:rowOff>190501</xdr:rowOff>
        </xdr:to>
        <xdr:grpSp>
          <xdr:nvGrpSpPr>
            <xdr:cNvPr id="19" name="Group 18">
              <a:extLst>
                <a:ext uri="{FF2B5EF4-FFF2-40B4-BE49-F238E27FC236}">
                  <a16:creationId xmlns:a16="http://schemas.microsoft.com/office/drawing/2014/main" id="{00000000-0008-0000-0000-000013000000}"/>
                </a:ext>
              </a:extLst>
            </xdr:cNvPr>
            <xdr:cNvGrpSpPr/>
          </xdr:nvGrpSpPr>
          <xdr:grpSpPr>
            <a:xfrm>
              <a:off x="0" y="12060385"/>
              <a:ext cx="0" cy="114298"/>
              <a:chOff x="0" y="1430867"/>
              <a:chExt cx="0" cy="9679382"/>
            </a:xfrm>
          </xdr:grpSpPr>
          <xdr:sp macro="" textlink="">
            <xdr:nvSpPr>
              <xdr:cNvPr id="7226" name="Option Button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1072924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76203</xdr:rowOff>
        </xdr:from>
        <xdr:to>
          <xdr:col>0</xdr:col>
          <xdr:colOff>1710266</xdr:colOff>
          <xdr:row>33</xdr:row>
          <xdr:rowOff>190501</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0" y="12493339"/>
              <a:ext cx="0" cy="114298"/>
              <a:chOff x="0" y="1430867"/>
              <a:chExt cx="0" cy="10110875"/>
            </a:xfrm>
          </xdr:grpSpPr>
          <xdr:sp macro="" textlink="">
            <xdr:nvSpPr>
              <xdr:cNvPr id="7228" name="Option Button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1116074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29" name="Option Button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8467</xdr:colOff>
          <xdr:row>34</xdr:row>
          <xdr:rowOff>160869</xdr:rowOff>
        </xdr:from>
        <xdr:to>
          <xdr:col>1</xdr:col>
          <xdr:colOff>0</xdr:colOff>
          <xdr:row>34</xdr:row>
          <xdr:rowOff>275167</xdr:rowOff>
        </xdr:to>
        <xdr:grpSp>
          <xdr:nvGrpSpPr>
            <xdr:cNvPr id="21" name="Group 20">
              <a:extLst>
                <a:ext uri="{FF2B5EF4-FFF2-40B4-BE49-F238E27FC236}">
                  <a16:creationId xmlns:a16="http://schemas.microsoft.com/office/drawing/2014/main" id="{00000000-0008-0000-0000-000015000000}"/>
                </a:ext>
              </a:extLst>
            </xdr:cNvPr>
            <xdr:cNvGrpSpPr/>
          </xdr:nvGrpSpPr>
          <xdr:grpSpPr>
            <a:xfrm>
              <a:off x="0" y="12895505"/>
              <a:ext cx="0" cy="114298"/>
              <a:chOff x="0" y="1430868"/>
              <a:chExt cx="0" cy="10516189"/>
            </a:xfrm>
          </xdr:grpSpPr>
          <xdr:sp macro="" textlink="">
            <xdr:nvSpPr>
              <xdr:cNvPr id="7230" name="Option Button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1156605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31" name="Option Button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76203</xdr:rowOff>
        </xdr:from>
        <xdr:to>
          <xdr:col>0</xdr:col>
          <xdr:colOff>1710266</xdr:colOff>
          <xdr:row>30</xdr:row>
          <xdr:rowOff>190501</xdr:rowOff>
        </xdr:to>
        <xdr:grpSp>
          <xdr:nvGrpSpPr>
            <xdr:cNvPr id="22" name="Group 21">
              <a:extLst>
                <a:ext uri="{FF2B5EF4-FFF2-40B4-BE49-F238E27FC236}">
                  <a16:creationId xmlns:a16="http://schemas.microsoft.com/office/drawing/2014/main" id="{00000000-0008-0000-0000-000016000000}"/>
                </a:ext>
              </a:extLst>
            </xdr:cNvPr>
            <xdr:cNvGrpSpPr/>
          </xdr:nvGrpSpPr>
          <xdr:grpSpPr>
            <a:xfrm>
              <a:off x="0" y="11350339"/>
              <a:ext cx="0" cy="114298"/>
              <a:chOff x="0" y="1430867"/>
              <a:chExt cx="0" cy="8967780"/>
            </a:xfrm>
          </xdr:grpSpPr>
          <xdr:sp macro="" textlink="">
            <xdr:nvSpPr>
              <xdr:cNvPr id="7232" name="Option Button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1001764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33" name="Option Button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76203</xdr:rowOff>
        </xdr:from>
        <xdr:to>
          <xdr:col>0</xdr:col>
          <xdr:colOff>1710266</xdr:colOff>
          <xdr:row>31</xdr:row>
          <xdr:rowOff>190501</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0" y="11679385"/>
              <a:ext cx="0" cy="114298"/>
              <a:chOff x="0" y="1430867"/>
              <a:chExt cx="0" cy="9297083"/>
            </a:xfrm>
          </xdr:grpSpPr>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1034695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35</xdr:row>
          <xdr:rowOff>220137</xdr:rowOff>
        </xdr:from>
        <xdr:to>
          <xdr:col>0</xdr:col>
          <xdr:colOff>1710266</xdr:colOff>
          <xdr:row>35</xdr:row>
          <xdr:rowOff>334435</xdr:rowOff>
        </xdr:to>
        <xdr:grpSp>
          <xdr:nvGrpSpPr>
            <xdr:cNvPr id="24" name="Group 23">
              <a:extLst>
                <a:ext uri="{FF2B5EF4-FFF2-40B4-BE49-F238E27FC236}">
                  <a16:creationId xmlns:a16="http://schemas.microsoft.com/office/drawing/2014/main" id="{00000000-0008-0000-0000-000018000000}"/>
                </a:ext>
              </a:extLst>
            </xdr:cNvPr>
            <xdr:cNvGrpSpPr/>
          </xdr:nvGrpSpPr>
          <xdr:grpSpPr>
            <a:xfrm>
              <a:off x="0" y="13376182"/>
              <a:ext cx="0" cy="114298"/>
              <a:chOff x="0" y="1430867"/>
              <a:chExt cx="0" cy="10999631"/>
            </a:xfrm>
          </xdr:grpSpPr>
          <xdr:sp macro="" textlink="">
            <xdr:nvSpPr>
              <xdr:cNvPr id="7236" name="Option Button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1204949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38</xdr:row>
          <xdr:rowOff>76203</xdr:rowOff>
        </xdr:from>
        <xdr:to>
          <xdr:col>0</xdr:col>
          <xdr:colOff>1710266</xdr:colOff>
          <xdr:row>38</xdr:row>
          <xdr:rowOff>190501</xdr:rowOff>
        </xdr:to>
        <xdr:grpSp>
          <xdr:nvGrpSpPr>
            <xdr:cNvPr id="25" name="Group 24">
              <a:extLst>
                <a:ext uri="{FF2B5EF4-FFF2-40B4-BE49-F238E27FC236}">
                  <a16:creationId xmlns:a16="http://schemas.microsoft.com/office/drawing/2014/main" id="{00000000-0008-0000-0000-000019000000}"/>
                </a:ext>
              </a:extLst>
            </xdr:cNvPr>
            <xdr:cNvGrpSpPr/>
          </xdr:nvGrpSpPr>
          <xdr:grpSpPr>
            <a:xfrm>
              <a:off x="0" y="14531112"/>
              <a:ext cx="0" cy="114298"/>
              <a:chOff x="0" y="1430867"/>
              <a:chExt cx="0" cy="11779156"/>
            </a:xfrm>
          </xdr:grpSpPr>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1282902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39" name="Option Button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39</xdr:row>
          <xdr:rowOff>76203</xdr:rowOff>
        </xdr:from>
        <xdr:to>
          <xdr:col>0</xdr:col>
          <xdr:colOff>1710266</xdr:colOff>
          <xdr:row>39</xdr:row>
          <xdr:rowOff>190501</xdr:rowOff>
        </xdr:to>
        <xdr:grpSp>
          <xdr:nvGrpSpPr>
            <xdr:cNvPr id="26" name="Group 25">
              <a:extLst>
                <a:ext uri="{FF2B5EF4-FFF2-40B4-BE49-F238E27FC236}">
                  <a16:creationId xmlns:a16="http://schemas.microsoft.com/office/drawing/2014/main" id="{00000000-0008-0000-0000-00001A000000}"/>
                </a:ext>
              </a:extLst>
            </xdr:cNvPr>
            <xdr:cNvGrpSpPr/>
          </xdr:nvGrpSpPr>
          <xdr:grpSpPr>
            <a:xfrm>
              <a:off x="0" y="14935203"/>
              <a:ext cx="0" cy="114298"/>
              <a:chOff x="0" y="1430868"/>
              <a:chExt cx="0" cy="12184538"/>
            </a:xfrm>
          </xdr:grpSpPr>
          <xdr:sp macro="" textlink="">
            <xdr:nvSpPr>
              <xdr:cNvPr id="7240" name="Option Button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1323440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41" name="Option Button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40</xdr:row>
          <xdr:rowOff>76203</xdr:rowOff>
        </xdr:from>
        <xdr:to>
          <xdr:col>0</xdr:col>
          <xdr:colOff>1710266</xdr:colOff>
          <xdr:row>40</xdr:row>
          <xdr:rowOff>190501</xdr:rowOff>
        </xdr:to>
        <xdr:grpSp>
          <xdr:nvGrpSpPr>
            <xdr:cNvPr id="27" name="Group 26">
              <a:extLst>
                <a:ext uri="{FF2B5EF4-FFF2-40B4-BE49-F238E27FC236}">
                  <a16:creationId xmlns:a16="http://schemas.microsoft.com/office/drawing/2014/main" id="{00000000-0008-0000-0000-00001B000000}"/>
                </a:ext>
              </a:extLst>
            </xdr:cNvPr>
            <xdr:cNvGrpSpPr/>
          </xdr:nvGrpSpPr>
          <xdr:grpSpPr>
            <a:xfrm>
              <a:off x="0" y="15356612"/>
              <a:ext cx="0" cy="114298"/>
              <a:chOff x="0" y="1430868"/>
              <a:chExt cx="0" cy="12607857"/>
            </a:xfrm>
          </xdr:grpSpPr>
          <xdr:sp macro="" textlink="">
            <xdr:nvSpPr>
              <xdr:cNvPr id="7242" name="Option Button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13657725"/>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43" name="Option Button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41</xdr:row>
          <xdr:rowOff>76203</xdr:rowOff>
        </xdr:from>
        <xdr:to>
          <xdr:col>0</xdr:col>
          <xdr:colOff>1710266</xdr:colOff>
          <xdr:row>41</xdr:row>
          <xdr:rowOff>190501</xdr:rowOff>
        </xdr:to>
        <xdr:grpSp>
          <xdr:nvGrpSpPr>
            <xdr:cNvPr id="28" name="Group 27">
              <a:extLst>
                <a:ext uri="{FF2B5EF4-FFF2-40B4-BE49-F238E27FC236}">
                  <a16:creationId xmlns:a16="http://schemas.microsoft.com/office/drawing/2014/main" id="{00000000-0008-0000-0000-00001C000000}"/>
                </a:ext>
              </a:extLst>
            </xdr:cNvPr>
            <xdr:cNvGrpSpPr/>
          </xdr:nvGrpSpPr>
          <xdr:grpSpPr>
            <a:xfrm>
              <a:off x="0" y="15737612"/>
              <a:ext cx="0" cy="114298"/>
              <a:chOff x="0" y="1430868"/>
              <a:chExt cx="0" cy="12987634"/>
            </a:xfrm>
          </xdr:grpSpPr>
          <xdr:sp macro="" textlink="">
            <xdr:nvSpPr>
              <xdr:cNvPr id="7244" name="Option Button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1403750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45" name="Option Button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42</xdr:row>
          <xdr:rowOff>76203</xdr:rowOff>
        </xdr:from>
        <xdr:to>
          <xdr:col>0</xdr:col>
          <xdr:colOff>1710266</xdr:colOff>
          <xdr:row>42</xdr:row>
          <xdr:rowOff>190501</xdr:rowOff>
        </xdr:to>
        <xdr:grpSp>
          <xdr:nvGrpSpPr>
            <xdr:cNvPr id="29" name="Group 28">
              <a:extLst>
                <a:ext uri="{FF2B5EF4-FFF2-40B4-BE49-F238E27FC236}">
                  <a16:creationId xmlns:a16="http://schemas.microsoft.com/office/drawing/2014/main" id="{00000000-0008-0000-0000-00001D000000}"/>
                </a:ext>
              </a:extLst>
            </xdr:cNvPr>
            <xdr:cNvGrpSpPr/>
          </xdr:nvGrpSpPr>
          <xdr:grpSpPr>
            <a:xfrm>
              <a:off x="0" y="16141703"/>
              <a:ext cx="0" cy="114298"/>
              <a:chOff x="0" y="1430869"/>
              <a:chExt cx="0" cy="13395121"/>
            </a:xfrm>
          </xdr:grpSpPr>
          <xdr:sp macro="" textlink="">
            <xdr:nvSpPr>
              <xdr:cNvPr id="7246" name="Option Button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1444499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47" name="Option Button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43</xdr:row>
          <xdr:rowOff>76203</xdr:rowOff>
        </xdr:from>
        <xdr:to>
          <xdr:col>0</xdr:col>
          <xdr:colOff>1710266</xdr:colOff>
          <xdr:row>43</xdr:row>
          <xdr:rowOff>190501</xdr:rowOff>
        </xdr:to>
        <xdr:grpSp>
          <xdr:nvGrpSpPr>
            <xdr:cNvPr id="30" name="Group 29">
              <a:extLst>
                <a:ext uri="{FF2B5EF4-FFF2-40B4-BE49-F238E27FC236}">
                  <a16:creationId xmlns:a16="http://schemas.microsoft.com/office/drawing/2014/main" id="{00000000-0008-0000-0000-00001E000000}"/>
                </a:ext>
              </a:extLst>
            </xdr:cNvPr>
            <xdr:cNvGrpSpPr/>
          </xdr:nvGrpSpPr>
          <xdr:grpSpPr>
            <a:xfrm>
              <a:off x="0" y="16574658"/>
              <a:ext cx="0" cy="114298"/>
              <a:chOff x="0" y="1430866"/>
              <a:chExt cx="0" cy="13829005"/>
            </a:xfrm>
          </xdr:grpSpPr>
          <xdr:sp macro="" textlink="">
            <xdr:nvSpPr>
              <xdr:cNvPr id="7248" name="Option Button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1487887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49" name="Option Button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44</xdr:row>
          <xdr:rowOff>76203</xdr:rowOff>
        </xdr:from>
        <xdr:to>
          <xdr:col>0</xdr:col>
          <xdr:colOff>1710266</xdr:colOff>
          <xdr:row>44</xdr:row>
          <xdr:rowOff>190501</xdr:rowOff>
        </xdr:to>
        <xdr:grpSp>
          <xdr:nvGrpSpPr>
            <xdr:cNvPr id="31" name="Group 30">
              <a:extLst>
                <a:ext uri="{FF2B5EF4-FFF2-40B4-BE49-F238E27FC236}">
                  <a16:creationId xmlns:a16="http://schemas.microsoft.com/office/drawing/2014/main" id="{00000000-0008-0000-0000-00001F000000}"/>
                </a:ext>
              </a:extLst>
            </xdr:cNvPr>
            <xdr:cNvGrpSpPr/>
          </xdr:nvGrpSpPr>
          <xdr:grpSpPr>
            <a:xfrm>
              <a:off x="0" y="17019158"/>
              <a:ext cx="0" cy="114298"/>
              <a:chOff x="0" y="1430867"/>
              <a:chExt cx="0" cy="14277881"/>
            </a:xfrm>
          </xdr:grpSpPr>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1532774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45</xdr:row>
          <xdr:rowOff>76203</xdr:rowOff>
        </xdr:from>
        <xdr:to>
          <xdr:col>0</xdr:col>
          <xdr:colOff>1710266</xdr:colOff>
          <xdr:row>45</xdr:row>
          <xdr:rowOff>190501</xdr:rowOff>
        </xdr:to>
        <xdr:grpSp>
          <xdr:nvGrpSpPr>
            <xdr:cNvPr id="32" name="Group 31">
              <a:extLst>
                <a:ext uri="{FF2B5EF4-FFF2-40B4-BE49-F238E27FC236}">
                  <a16:creationId xmlns:a16="http://schemas.microsoft.com/office/drawing/2014/main" id="{00000000-0008-0000-0000-000020000000}"/>
                </a:ext>
              </a:extLst>
            </xdr:cNvPr>
            <xdr:cNvGrpSpPr/>
          </xdr:nvGrpSpPr>
          <xdr:grpSpPr>
            <a:xfrm>
              <a:off x="0" y="17377067"/>
              <a:ext cx="0" cy="114298"/>
              <a:chOff x="0" y="1430867"/>
              <a:chExt cx="0" cy="14632909"/>
            </a:xfrm>
          </xdr:grpSpPr>
          <xdr:sp macro="" textlink="">
            <xdr:nvSpPr>
              <xdr:cNvPr id="7252" name="Option Button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1568277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46</xdr:row>
          <xdr:rowOff>76203</xdr:rowOff>
        </xdr:from>
        <xdr:to>
          <xdr:col>0</xdr:col>
          <xdr:colOff>1710266</xdr:colOff>
          <xdr:row>46</xdr:row>
          <xdr:rowOff>190501</xdr:rowOff>
        </xdr:to>
        <xdr:grpSp>
          <xdr:nvGrpSpPr>
            <xdr:cNvPr id="33" name="Group 32">
              <a:extLst>
                <a:ext uri="{FF2B5EF4-FFF2-40B4-BE49-F238E27FC236}">
                  <a16:creationId xmlns:a16="http://schemas.microsoft.com/office/drawing/2014/main" id="{00000000-0008-0000-0000-000021000000}"/>
                </a:ext>
              </a:extLst>
            </xdr:cNvPr>
            <xdr:cNvGrpSpPr/>
          </xdr:nvGrpSpPr>
          <xdr:grpSpPr>
            <a:xfrm>
              <a:off x="0" y="17810021"/>
              <a:ext cx="0" cy="114298"/>
              <a:chOff x="0" y="1430867"/>
              <a:chExt cx="0" cy="15063140"/>
            </a:xfrm>
          </xdr:grpSpPr>
          <xdr:sp macro="" textlink="">
            <xdr:nvSpPr>
              <xdr:cNvPr id="7254" name="Option Button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1611300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55" name="Option Button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49</xdr:row>
          <xdr:rowOff>76203</xdr:rowOff>
        </xdr:from>
        <xdr:to>
          <xdr:col>0</xdr:col>
          <xdr:colOff>1710266</xdr:colOff>
          <xdr:row>49</xdr:row>
          <xdr:rowOff>190501</xdr:rowOff>
        </xdr:to>
        <xdr:grpSp>
          <xdr:nvGrpSpPr>
            <xdr:cNvPr id="34" name="Group 33">
              <a:extLst>
                <a:ext uri="{FF2B5EF4-FFF2-40B4-BE49-F238E27FC236}">
                  <a16:creationId xmlns:a16="http://schemas.microsoft.com/office/drawing/2014/main" id="{00000000-0008-0000-0000-000022000000}"/>
                </a:ext>
              </a:extLst>
            </xdr:cNvPr>
            <xdr:cNvGrpSpPr/>
          </xdr:nvGrpSpPr>
          <xdr:grpSpPr>
            <a:xfrm>
              <a:off x="0" y="18635521"/>
              <a:ext cx="0" cy="114298"/>
              <a:chOff x="0" y="1430867"/>
              <a:chExt cx="0" cy="15969028"/>
            </a:xfrm>
          </xdr:grpSpPr>
          <xdr:sp macro="" textlink="">
            <xdr:nvSpPr>
              <xdr:cNvPr id="7256" name="Option Button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17018895"/>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50</xdr:row>
          <xdr:rowOff>76203</xdr:rowOff>
        </xdr:from>
        <xdr:to>
          <xdr:col>0</xdr:col>
          <xdr:colOff>1710266</xdr:colOff>
          <xdr:row>50</xdr:row>
          <xdr:rowOff>190501</xdr:rowOff>
        </xdr:to>
        <xdr:grpSp>
          <xdr:nvGrpSpPr>
            <xdr:cNvPr id="35" name="Group 34">
              <a:extLst>
                <a:ext uri="{FF2B5EF4-FFF2-40B4-BE49-F238E27FC236}">
                  <a16:creationId xmlns:a16="http://schemas.microsoft.com/office/drawing/2014/main" id="{00000000-0008-0000-0000-000023000000}"/>
                </a:ext>
              </a:extLst>
            </xdr:cNvPr>
            <xdr:cNvGrpSpPr/>
          </xdr:nvGrpSpPr>
          <xdr:grpSpPr>
            <a:xfrm>
              <a:off x="0" y="19016521"/>
              <a:ext cx="0" cy="114298"/>
              <a:chOff x="0" y="1430867"/>
              <a:chExt cx="0" cy="16352812"/>
            </a:xfrm>
          </xdr:grpSpPr>
          <xdr:sp macro="" textlink="">
            <xdr:nvSpPr>
              <xdr:cNvPr id="7258" name="Option Button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1740267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51</xdr:row>
          <xdr:rowOff>76203</xdr:rowOff>
        </xdr:from>
        <xdr:to>
          <xdr:col>0</xdr:col>
          <xdr:colOff>1710266</xdr:colOff>
          <xdr:row>51</xdr:row>
          <xdr:rowOff>190501</xdr:rowOff>
        </xdr:to>
        <xdr:grpSp>
          <xdr:nvGrpSpPr>
            <xdr:cNvPr id="36" name="Group 35">
              <a:extLst>
                <a:ext uri="{FF2B5EF4-FFF2-40B4-BE49-F238E27FC236}">
                  <a16:creationId xmlns:a16="http://schemas.microsoft.com/office/drawing/2014/main" id="{00000000-0008-0000-0000-000024000000}"/>
                </a:ext>
              </a:extLst>
            </xdr:cNvPr>
            <xdr:cNvGrpSpPr/>
          </xdr:nvGrpSpPr>
          <xdr:grpSpPr>
            <a:xfrm>
              <a:off x="0" y="19437930"/>
              <a:ext cx="0" cy="114298"/>
              <a:chOff x="0" y="1430868"/>
              <a:chExt cx="0" cy="16774861"/>
            </a:xfrm>
          </xdr:grpSpPr>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1782472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61" name="Option Button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52</xdr:row>
          <xdr:rowOff>76203</xdr:rowOff>
        </xdr:from>
        <xdr:to>
          <xdr:col>0</xdr:col>
          <xdr:colOff>1710266</xdr:colOff>
          <xdr:row>52</xdr:row>
          <xdr:rowOff>190501</xdr:rowOff>
        </xdr:to>
        <xdr:grpSp>
          <xdr:nvGrpSpPr>
            <xdr:cNvPr id="37" name="Group 36">
              <a:extLst>
                <a:ext uri="{FF2B5EF4-FFF2-40B4-BE49-F238E27FC236}">
                  <a16:creationId xmlns:a16="http://schemas.microsoft.com/office/drawing/2014/main" id="{00000000-0008-0000-0000-000025000000}"/>
                </a:ext>
              </a:extLst>
            </xdr:cNvPr>
            <xdr:cNvGrpSpPr/>
          </xdr:nvGrpSpPr>
          <xdr:grpSpPr>
            <a:xfrm>
              <a:off x="0" y="19922839"/>
              <a:ext cx="0" cy="114298"/>
              <a:chOff x="0" y="1430870"/>
              <a:chExt cx="0" cy="17253383"/>
            </a:xfrm>
          </xdr:grpSpPr>
          <xdr:sp macro="" textlink="">
            <xdr:nvSpPr>
              <xdr:cNvPr id="7262" name="Option Button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1830325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63" name="Option Button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143087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53</xdr:row>
          <xdr:rowOff>76203</xdr:rowOff>
        </xdr:from>
        <xdr:to>
          <xdr:col>0</xdr:col>
          <xdr:colOff>1710266</xdr:colOff>
          <xdr:row>53</xdr:row>
          <xdr:rowOff>190501</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0" y="20292294"/>
              <a:ext cx="0" cy="114298"/>
              <a:chOff x="0" y="1430869"/>
              <a:chExt cx="0" cy="17630582"/>
            </a:xfrm>
          </xdr:grpSpPr>
          <xdr:sp macro="" textlink="">
            <xdr:nvSpPr>
              <xdr:cNvPr id="7264" name="Option Button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1868045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65" name="Option Button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56</xdr:row>
          <xdr:rowOff>228603</xdr:rowOff>
        </xdr:from>
        <xdr:to>
          <xdr:col>0</xdr:col>
          <xdr:colOff>1710266</xdr:colOff>
          <xdr:row>56</xdr:row>
          <xdr:rowOff>342901</xdr:rowOff>
        </xdr:to>
        <xdr:grpSp>
          <xdr:nvGrpSpPr>
            <xdr:cNvPr id="39" name="Group 38">
              <a:extLst>
                <a:ext uri="{FF2B5EF4-FFF2-40B4-BE49-F238E27FC236}">
                  <a16:creationId xmlns:a16="http://schemas.microsoft.com/office/drawing/2014/main" id="{00000000-0008-0000-0000-000027000000}"/>
                </a:ext>
              </a:extLst>
            </xdr:cNvPr>
            <xdr:cNvGrpSpPr/>
          </xdr:nvGrpSpPr>
          <xdr:grpSpPr>
            <a:xfrm>
              <a:off x="0" y="21206694"/>
              <a:ext cx="0" cy="114298"/>
              <a:chOff x="0" y="1430869"/>
              <a:chExt cx="0" cy="18570379"/>
            </a:xfrm>
          </xdr:grpSpPr>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1962024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57</xdr:row>
          <xdr:rowOff>211669</xdr:rowOff>
        </xdr:from>
        <xdr:to>
          <xdr:col>0</xdr:col>
          <xdr:colOff>1710266</xdr:colOff>
          <xdr:row>57</xdr:row>
          <xdr:rowOff>325967</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0" y="21674669"/>
              <a:ext cx="0" cy="114298"/>
              <a:chOff x="0" y="1430866"/>
              <a:chExt cx="0" cy="19033015"/>
            </a:xfrm>
          </xdr:grpSpPr>
          <xdr:sp macro="" textlink="">
            <xdr:nvSpPr>
              <xdr:cNvPr id="7268" name="Option Button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2008288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69" name="Option Button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58</xdr:row>
          <xdr:rowOff>76203</xdr:rowOff>
        </xdr:from>
        <xdr:to>
          <xdr:col>0</xdr:col>
          <xdr:colOff>1710266</xdr:colOff>
          <xdr:row>58</xdr:row>
          <xdr:rowOff>190501</xdr:rowOff>
        </xdr:to>
        <xdr:grpSp>
          <xdr:nvGrpSpPr>
            <xdr:cNvPr id="41" name="Group 40">
              <a:extLst>
                <a:ext uri="{FF2B5EF4-FFF2-40B4-BE49-F238E27FC236}">
                  <a16:creationId xmlns:a16="http://schemas.microsoft.com/office/drawing/2014/main" id="{00000000-0008-0000-0000-000029000000}"/>
                </a:ext>
              </a:extLst>
            </xdr:cNvPr>
            <xdr:cNvGrpSpPr/>
          </xdr:nvGrpSpPr>
          <xdr:grpSpPr>
            <a:xfrm>
              <a:off x="0" y="22047203"/>
              <a:ext cx="0" cy="114298"/>
              <a:chOff x="0" y="1430867"/>
              <a:chExt cx="0" cy="19406211"/>
            </a:xfrm>
          </xdr:grpSpPr>
          <xdr:sp macro="" textlink="">
            <xdr:nvSpPr>
              <xdr:cNvPr id="7270" name="Option Button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2045607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71" name="Option Button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59</xdr:row>
          <xdr:rowOff>76203</xdr:rowOff>
        </xdr:from>
        <xdr:to>
          <xdr:col>0</xdr:col>
          <xdr:colOff>1710266</xdr:colOff>
          <xdr:row>59</xdr:row>
          <xdr:rowOff>190501</xdr:rowOff>
        </xdr:to>
        <xdr:grpSp>
          <xdr:nvGrpSpPr>
            <xdr:cNvPr id="42" name="Group 41">
              <a:extLst>
                <a:ext uri="{FF2B5EF4-FFF2-40B4-BE49-F238E27FC236}">
                  <a16:creationId xmlns:a16="http://schemas.microsoft.com/office/drawing/2014/main" id="{00000000-0008-0000-0000-00002A000000}"/>
                </a:ext>
              </a:extLst>
            </xdr:cNvPr>
            <xdr:cNvGrpSpPr/>
          </xdr:nvGrpSpPr>
          <xdr:grpSpPr>
            <a:xfrm>
              <a:off x="0" y="22428203"/>
              <a:ext cx="0" cy="114298"/>
              <a:chOff x="0" y="1430867"/>
              <a:chExt cx="0" cy="19785342"/>
            </a:xfrm>
          </xdr:grpSpPr>
          <xdr:sp macro="" textlink="">
            <xdr:nvSpPr>
              <xdr:cNvPr id="7272" name="Option Button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2083520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73" name="Option Button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60</xdr:row>
          <xdr:rowOff>76203</xdr:rowOff>
        </xdr:from>
        <xdr:to>
          <xdr:col>0</xdr:col>
          <xdr:colOff>1710266</xdr:colOff>
          <xdr:row>60</xdr:row>
          <xdr:rowOff>190501</xdr:rowOff>
        </xdr:to>
        <xdr:grpSp>
          <xdr:nvGrpSpPr>
            <xdr:cNvPr id="43" name="Group 42">
              <a:extLst>
                <a:ext uri="{FF2B5EF4-FFF2-40B4-BE49-F238E27FC236}">
                  <a16:creationId xmlns:a16="http://schemas.microsoft.com/office/drawing/2014/main" id="{00000000-0008-0000-0000-00002B000000}"/>
                </a:ext>
              </a:extLst>
            </xdr:cNvPr>
            <xdr:cNvGrpSpPr/>
          </xdr:nvGrpSpPr>
          <xdr:grpSpPr>
            <a:xfrm>
              <a:off x="0" y="22797658"/>
              <a:ext cx="0" cy="114298"/>
              <a:chOff x="0" y="1430867"/>
              <a:chExt cx="0" cy="20160897"/>
            </a:xfrm>
          </xdr:grpSpPr>
          <xdr:sp macro="" textlink="">
            <xdr:nvSpPr>
              <xdr:cNvPr id="7274" name="Option Button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21210764"/>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75" name="Option Button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16933</xdr:colOff>
          <xdr:row>61</xdr:row>
          <xdr:rowOff>211669</xdr:rowOff>
        </xdr:from>
        <xdr:to>
          <xdr:col>1</xdr:col>
          <xdr:colOff>8466</xdr:colOff>
          <xdr:row>61</xdr:row>
          <xdr:rowOff>325967</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0" y="23308992"/>
              <a:ext cx="8466" cy="114298"/>
              <a:chOff x="546218" y="1426635"/>
              <a:chExt cx="1773649" cy="385233"/>
            </a:xfrm>
          </xdr:grpSpPr>
          <xdr:sp macro="" textlink="">
            <xdr:nvSpPr>
              <xdr:cNvPr id="7276" name="Option Button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546218" y="1426635"/>
                <a:ext cx="808566"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77" name="Option Button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1511301" y="1430868"/>
                <a:ext cx="808566"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64</xdr:row>
          <xdr:rowOff>76203</xdr:rowOff>
        </xdr:from>
        <xdr:to>
          <xdr:col>0</xdr:col>
          <xdr:colOff>1710266</xdr:colOff>
          <xdr:row>64</xdr:row>
          <xdr:rowOff>190501</xdr:rowOff>
        </xdr:to>
        <xdr:grpSp>
          <xdr:nvGrpSpPr>
            <xdr:cNvPr id="45" name="Group 44">
              <a:extLst>
                <a:ext uri="{FF2B5EF4-FFF2-40B4-BE49-F238E27FC236}">
                  <a16:creationId xmlns:a16="http://schemas.microsoft.com/office/drawing/2014/main" id="{00000000-0008-0000-0000-00002D000000}"/>
                </a:ext>
              </a:extLst>
            </xdr:cNvPr>
            <xdr:cNvGrpSpPr/>
          </xdr:nvGrpSpPr>
          <xdr:grpSpPr>
            <a:xfrm>
              <a:off x="0" y="24483294"/>
              <a:ext cx="0" cy="114298"/>
              <a:chOff x="0" y="1430866"/>
              <a:chExt cx="0" cy="21430875"/>
            </a:xfrm>
          </xdr:grpSpPr>
          <xdr:sp macro="" textlink="">
            <xdr:nvSpPr>
              <xdr:cNvPr id="7278" name="Option Button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2248074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79" name="Option Button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65</xdr:row>
          <xdr:rowOff>76203</xdr:rowOff>
        </xdr:from>
        <xdr:to>
          <xdr:col>0</xdr:col>
          <xdr:colOff>1710266</xdr:colOff>
          <xdr:row>65</xdr:row>
          <xdr:rowOff>190501</xdr:rowOff>
        </xdr:to>
        <xdr:grpSp>
          <xdr:nvGrpSpPr>
            <xdr:cNvPr id="46" name="Group 45">
              <a:extLst>
                <a:ext uri="{FF2B5EF4-FFF2-40B4-BE49-F238E27FC236}">
                  <a16:creationId xmlns:a16="http://schemas.microsoft.com/office/drawing/2014/main" id="{00000000-0008-0000-0000-00002E000000}"/>
                </a:ext>
              </a:extLst>
            </xdr:cNvPr>
            <xdr:cNvGrpSpPr/>
          </xdr:nvGrpSpPr>
          <xdr:grpSpPr>
            <a:xfrm>
              <a:off x="0" y="24968203"/>
              <a:ext cx="0" cy="114298"/>
              <a:chOff x="0" y="1430868"/>
              <a:chExt cx="0" cy="21916224"/>
            </a:xfrm>
          </xdr:grpSpPr>
          <xdr:sp macro="" textlink="">
            <xdr:nvSpPr>
              <xdr:cNvPr id="7280" name="Option Button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2296609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81" name="Option Button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66</xdr:row>
          <xdr:rowOff>76203</xdr:rowOff>
        </xdr:from>
        <xdr:to>
          <xdr:col>0</xdr:col>
          <xdr:colOff>1710266</xdr:colOff>
          <xdr:row>66</xdr:row>
          <xdr:rowOff>190501</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0" y="25678248"/>
              <a:ext cx="0" cy="114298"/>
              <a:chOff x="0" y="1430867"/>
              <a:chExt cx="0" cy="22447185"/>
            </a:xfrm>
          </xdr:grpSpPr>
          <xdr:sp macro="" textlink="">
            <xdr:nvSpPr>
              <xdr:cNvPr id="7282" name="Option Button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2349705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83" name="Option Button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76203</xdr:rowOff>
        </xdr:from>
        <xdr:to>
          <xdr:col>0</xdr:col>
          <xdr:colOff>1710266</xdr:colOff>
          <xdr:row>67</xdr:row>
          <xdr:rowOff>190501</xdr:rowOff>
        </xdr:to>
        <xdr:grpSp>
          <xdr:nvGrpSpPr>
            <xdr:cNvPr id="48" name="Group 47">
              <a:extLst>
                <a:ext uri="{FF2B5EF4-FFF2-40B4-BE49-F238E27FC236}">
                  <a16:creationId xmlns:a16="http://schemas.microsoft.com/office/drawing/2014/main" id="{00000000-0008-0000-0000-000030000000}"/>
                </a:ext>
              </a:extLst>
            </xdr:cNvPr>
            <xdr:cNvGrpSpPr/>
          </xdr:nvGrpSpPr>
          <xdr:grpSpPr>
            <a:xfrm>
              <a:off x="0" y="26145839"/>
              <a:ext cx="0" cy="114298"/>
              <a:chOff x="0" y="1430869"/>
              <a:chExt cx="0" cy="22919757"/>
            </a:xfrm>
          </xdr:grpSpPr>
          <xdr:sp macro="" textlink="">
            <xdr:nvSpPr>
              <xdr:cNvPr id="7284" name="Option Button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2396962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85" name="Option Button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76203</xdr:rowOff>
        </xdr:from>
        <xdr:to>
          <xdr:col>0</xdr:col>
          <xdr:colOff>1710266</xdr:colOff>
          <xdr:row>68</xdr:row>
          <xdr:rowOff>190501</xdr:rowOff>
        </xdr:to>
        <xdr:grpSp>
          <xdr:nvGrpSpPr>
            <xdr:cNvPr id="49" name="Group 48">
              <a:extLst>
                <a:ext uri="{FF2B5EF4-FFF2-40B4-BE49-F238E27FC236}">
                  <a16:creationId xmlns:a16="http://schemas.microsoft.com/office/drawing/2014/main" id="{00000000-0008-0000-0000-000031000000}"/>
                </a:ext>
              </a:extLst>
            </xdr:cNvPr>
            <xdr:cNvGrpSpPr/>
          </xdr:nvGrpSpPr>
          <xdr:grpSpPr>
            <a:xfrm>
              <a:off x="0" y="26538385"/>
              <a:ext cx="0" cy="114298"/>
              <a:chOff x="0" y="1430869"/>
              <a:chExt cx="0" cy="23324873"/>
            </a:xfrm>
          </xdr:grpSpPr>
          <xdr:sp macro="" textlink="">
            <xdr:nvSpPr>
              <xdr:cNvPr id="7286" name="Option Button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2437474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87" name="Option Button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69</xdr:row>
          <xdr:rowOff>194741</xdr:rowOff>
        </xdr:from>
        <xdr:to>
          <xdr:col>0</xdr:col>
          <xdr:colOff>1710266</xdr:colOff>
          <xdr:row>69</xdr:row>
          <xdr:rowOff>309039</xdr:rowOff>
        </xdr:to>
        <xdr:grpSp>
          <xdr:nvGrpSpPr>
            <xdr:cNvPr id="50" name="Group 49">
              <a:extLst>
                <a:ext uri="{FF2B5EF4-FFF2-40B4-BE49-F238E27FC236}">
                  <a16:creationId xmlns:a16="http://schemas.microsoft.com/office/drawing/2014/main" id="{00000000-0008-0000-0000-000032000000}"/>
                </a:ext>
              </a:extLst>
            </xdr:cNvPr>
            <xdr:cNvGrpSpPr/>
          </xdr:nvGrpSpPr>
          <xdr:grpSpPr>
            <a:xfrm>
              <a:off x="0" y="27078332"/>
              <a:ext cx="0" cy="114298"/>
              <a:chOff x="0" y="1430867"/>
              <a:chExt cx="0" cy="23861665"/>
            </a:xfrm>
          </xdr:grpSpPr>
          <xdr:sp macro="" textlink="">
            <xdr:nvSpPr>
              <xdr:cNvPr id="7288" name="Option Button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2491153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89" name="Option Button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70</xdr:row>
          <xdr:rowOff>194741</xdr:rowOff>
        </xdr:from>
        <xdr:to>
          <xdr:col>0</xdr:col>
          <xdr:colOff>1710266</xdr:colOff>
          <xdr:row>70</xdr:row>
          <xdr:rowOff>309039</xdr:rowOff>
        </xdr:to>
        <xdr:grpSp>
          <xdr:nvGrpSpPr>
            <xdr:cNvPr id="51" name="Group 50">
              <a:extLst>
                <a:ext uri="{FF2B5EF4-FFF2-40B4-BE49-F238E27FC236}">
                  <a16:creationId xmlns:a16="http://schemas.microsoft.com/office/drawing/2014/main" id="{00000000-0008-0000-0000-000033000000}"/>
                </a:ext>
              </a:extLst>
            </xdr:cNvPr>
            <xdr:cNvGrpSpPr/>
          </xdr:nvGrpSpPr>
          <xdr:grpSpPr>
            <a:xfrm>
              <a:off x="0" y="27638286"/>
              <a:ext cx="0" cy="114298"/>
              <a:chOff x="0" y="1430866"/>
              <a:chExt cx="0" cy="24423745"/>
            </a:xfrm>
          </xdr:grpSpPr>
          <xdr:sp macro="" textlink="">
            <xdr:nvSpPr>
              <xdr:cNvPr id="7290" name="Option Button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2547361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91" name="Option Button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73</xdr:row>
          <xdr:rowOff>279403</xdr:rowOff>
        </xdr:from>
        <xdr:to>
          <xdr:col>0</xdr:col>
          <xdr:colOff>1710266</xdr:colOff>
          <xdr:row>73</xdr:row>
          <xdr:rowOff>393701</xdr:rowOff>
        </xdr:to>
        <xdr:grpSp>
          <xdr:nvGrpSpPr>
            <xdr:cNvPr id="52" name="Group 51">
              <a:extLst>
                <a:ext uri="{FF2B5EF4-FFF2-40B4-BE49-F238E27FC236}">
                  <a16:creationId xmlns:a16="http://schemas.microsoft.com/office/drawing/2014/main" id="{00000000-0008-0000-0000-000034000000}"/>
                </a:ext>
              </a:extLst>
            </xdr:cNvPr>
            <xdr:cNvGrpSpPr/>
          </xdr:nvGrpSpPr>
          <xdr:grpSpPr>
            <a:xfrm>
              <a:off x="0" y="28588858"/>
              <a:ext cx="0" cy="114298"/>
              <a:chOff x="0" y="1430869"/>
              <a:chExt cx="0" cy="25392150"/>
            </a:xfrm>
          </xdr:grpSpPr>
          <xdr:sp macro="" textlink="">
            <xdr:nvSpPr>
              <xdr:cNvPr id="7292" name="Option Button 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2644201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93" name="Option Button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74</xdr:row>
          <xdr:rowOff>76203</xdr:rowOff>
        </xdr:from>
        <xdr:to>
          <xdr:col>0</xdr:col>
          <xdr:colOff>1710266</xdr:colOff>
          <xdr:row>74</xdr:row>
          <xdr:rowOff>190501</xdr:rowOff>
        </xdr:to>
        <xdr:grpSp>
          <xdr:nvGrpSpPr>
            <xdr:cNvPr id="53" name="Group 52">
              <a:extLst>
                <a:ext uri="{FF2B5EF4-FFF2-40B4-BE49-F238E27FC236}">
                  <a16:creationId xmlns:a16="http://schemas.microsoft.com/office/drawing/2014/main" id="{00000000-0008-0000-0000-000035000000}"/>
                </a:ext>
              </a:extLst>
            </xdr:cNvPr>
            <xdr:cNvGrpSpPr/>
          </xdr:nvGrpSpPr>
          <xdr:grpSpPr>
            <a:xfrm>
              <a:off x="0" y="28980248"/>
              <a:ext cx="0" cy="114298"/>
              <a:chOff x="0" y="1430869"/>
              <a:chExt cx="0" cy="25798305"/>
            </a:xfrm>
          </xdr:grpSpPr>
          <xdr:sp macro="" textlink="">
            <xdr:nvSpPr>
              <xdr:cNvPr id="7294" name="Option Button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26848174"/>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95" name="Option Button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75</xdr:row>
          <xdr:rowOff>76203</xdr:rowOff>
        </xdr:from>
        <xdr:to>
          <xdr:col>0</xdr:col>
          <xdr:colOff>1710266</xdr:colOff>
          <xdr:row>75</xdr:row>
          <xdr:rowOff>190501</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a:off x="0" y="29338158"/>
              <a:ext cx="0" cy="114298"/>
              <a:chOff x="0" y="1430868"/>
              <a:chExt cx="0" cy="26138978"/>
            </a:xfrm>
          </xdr:grpSpPr>
          <xdr:sp macro="" textlink="">
            <xdr:nvSpPr>
              <xdr:cNvPr id="7296" name="Option Button 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2718884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97" name="Option Button 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76203</xdr:rowOff>
        </xdr:from>
        <xdr:to>
          <xdr:col>0</xdr:col>
          <xdr:colOff>1710266</xdr:colOff>
          <xdr:row>76</xdr:row>
          <xdr:rowOff>190501</xdr:rowOff>
        </xdr:to>
        <xdr:grpSp>
          <xdr:nvGrpSpPr>
            <xdr:cNvPr id="55" name="Group 54">
              <a:extLst>
                <a:ext uri="{FF2B5EF4-FFF2-40B4-BE49-F238E27FC236}">
                  <a16:creationId xmlns:a16="http://schemas.microsoft.com/office/drawing/2014/main" id="{00000000-0008-0000-0000-000037000000}"/>
                </a:ext>
              </a:extLst>
            </xdr:cNvPr>
            <xdr:cNvGrpSpPr/>
          </xdr:nvGrpSpPr>
          <xdr:grpSpPr>
            <a:xfrm>
              <a:off x="0" y="29678748"/>
              <a:ext cx="0" cy="114298"/>
              <a:chOff x="0" y="1430867"/>
              <a:chExt cx="0" cy="26488770"/>
            </a:xfrm>
          </xdr:grpSpPr>
          <xdr:sp macro="" textlink="">
            <xdr:nvSpPr>
              <xdr:cNvPr id="7298" name="Option Button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2753863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299" name="Option Button 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77</xdr:row>
          <xdr:rowOff>76203</xdr:rowOff>
        </xdr:from>
        <xdr:to>
          <xdr:col>0</xdr:col>
          <xdr:colOff>1710266</xdr:colOff>
          <xdr:row>77</xdr:row>
          <xdr:rowOff>190501</xdr:rowOff>
        </xdr:to>
        <xdr:grpSp>
          <xdr:nvGrpSpPr>
            <xdr:cNvPr id="56" name="Group 55">
              <a:extLst>
                <a:ext uri="{FF2B5EF4-FFF2-40B4-BE49-F238E27FC236}">
                  <a16:creationId xmlns:a16="http://schemas.microsoft.com/office/drawing/2014/main" id="{00000000-0008-0000-0000-000038000000}"/>
                </a:ext>
              </a:extLst>
            </xdr:cNvPr>
            <xdr:cNvGrpSpPr/>
          </xdr:nvGrpSpPr>
          <xdr:grpSpPr>
            <a:xfrm>
              <a:off x="0" y="30111703"/>
              <a:ext cx="0" cy="114298"/>
              <a:chOff x="0" y="1430868"/>
              <a:chExt cx="0" cy="26931069"/>
            </a:xfrm>
          </xdr:grpSpPr>
          <xdr:sp macro="" textlink="">
            <xdr:nvSpPr>
              <xdr:cNvPr id="7300" name="Option Button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2798093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01" name="Option Button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78</xdr:row>
          <xdr:rowOff>76203</xdr:rowOff>
        </xdr:from>
        <xdr:to>
          <xdr:col>0</xdr:col>
          <xdr:colOff>1710266</xdr:colOff>
          <xdr:row>78</xdr:row>
          <xdr:rowOff>190501</xdr:rowOff>
        </xdr:to>
        <xdr:grpSp>
          <xdr:nvGrpSpPr>
            <xdr:cNvPr id="57" name="Group 56">
              <a:extLst>
                <a:ext uri="{FF2B5EF4-FFF2-40B4-BE49-F238E27FC236}">
                  <a16:creationId xmlns:a16="http://schemas.microsoft.com/office/drawing/2014/main" id="{00000000-0008-0000-0000-000039000000}"/>
                </a:ext>
              </a:extLst>
            </xdr:cNvPr>
            <xdr:cNvGrpSpPr/>
          </xdr:nvGrpSpPr>
          <xdr:grpSpPr>
            <a:xfrm>
              <a:off x="0" y="30596612"/>
              <a:ext cx="0" cy="114298"/>
              <a:chOff x="0" y="1430867"/>
              <a:chExt cx="0" cy="27405625"/>
            </a:xfrm>
          </xdr:grpSpPr>
          <xdr:sp macro="" textlink="">
            <xdr:nvSpPr>
              <xdr:cNvPr id="7302" name="Option Button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2845549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03" name="Option Button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79</xdr:row>
          <xdr:rowOff>76203</xdr:rowOff>
        </xdr:from>
        <xdr:to>
          <xdr:col>0</xdr:col>
          <xdr:colOff>1710266</xdr:colOff>
          <xdr:row>79</xdr:row>
          <xdr:rowOff>190501</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0" y="30966067"/>
              <a:ext cx="0" cy="114298"/>
              <a:chOff x="0" y="1430867"/>
              <a:chExt cx="0" cy="27772665"/>
            </a:xfrm>
          </xdr:grpSpPr>
          <xdr:sp macro="" textlink="">
            <xdr:nvSpPr>
              <xdr:cNvPr id="7304" name="Option Button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2882253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05" name="Option Button 137" hidden="1">
                <a:extLst>
                  <a:ext uri="{63B3BB69-23CF-44E3-9099-C40C66FF867C}">
                    <a14:compatExt spid="_x0000_s7305"/>
                  </a:ext>
                  <a:ext uri="{FF2B5EF4-FFF2-40B4-BE49-F238E27FC236}">
                    <a16:creationId xmlns:a16="http://schemas.microsoft.com/office/drawing/2014/main" id="{00000000-0008-0000-0000-000089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80</xdr:row>
          <xdr:rowOff>76203</xdr:rowOff>
        </xdr:from>
        <xdr:to>
          <xdr:col>0</xdr:col>
          <xdr:colOff>1710266</xdr:colOff>
          <xdr:row>80</xdr:row>
          <xdr:rowOff>190501</xdr:rowOff>
        </xdr:to>
        <xdr:grpSp>
          <xdr:nvGrpSpPr>
            <xdr:cNvPr id="59" name="Group 58">
              <a:extLst>
                <a:ext uri="{FF2B5EF4-FFF2-40B4-BE49-F238E27FC236}">
                  <a16:creationId xmlns:a16="http://schemas.microsoft.com/office/drawing/2014/main" id="{00000000-0008-0000-0000-00003B000000}"/>
                </a:ext>
              </a:extLst>
            </xdr:cNvPr>
            <xdr:cNvGrpSpPr/>
          </xdr:nvGrpSpPr>
          <xdr:grpSpPr>
            <a:xfrm>
              <a:off x="0" y="31450976"/>
              <a:ext cx="0" cy="114298"/>
              <a:chOff x="0" y="1430869"/>
              <a:chExt cx="0" cy="28259272"/>
            </a:xfrm>
          </xdr:grpSpPr>
          <xdr:sp macro="" textlink="">
            <xdr:nvSpPr>
              <xdr:cNvPr id="7306" name="Option Button 138"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2930914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81</xdr:row>
          <xdr:rowOff>177803</xdr:rowOff>
        </xdr:from>
        <xdr:to>
          <xdr:col>0</xdr:col>
          <xdr:colOff>1710266</xdr:colOff>
          <xdr:row>81</xdr:row>
          <xdr:rowOff>292101</xdr:rowOff>
        </xdr:to>
        <xdr:grpSp>
          <xdr:nvGrpSpPr>
            <xdr:cNvPr id="60" name="Group 59">
              <a:extLst>
                <a:ext uri="{FF2B5EF4-FFF2-40B4-BE49-F238E27FC236}">
                  <a16:creationId xmlns:a16="http://schemas.microsoft.com/office/drawing/2014/main" id="{00000000-0008-0000-0000-00003C000000}"/>
                </a:ext>
              </a:extLst>
            </xdr:cNvPr>
            <xdr:cNvGrpSpPr/>
          </xdr:nvGrpSpPr>
          <xdr:grpSpPr>
            <a:xfrm>
              <a:off x="0" y="31997076"/>
              <a:ext cx="0" cy="114298"/>
              <a:chOff x="0" y="1430868"/>
              <a:chExt cx="0" cy="28820343"/>
            </a:xfrm>
          </xdr:grpSpPr>
          <xdr:sp macro="" textlink="">
            <xdr:nvSpPr>
              <xdr:cNvPr id="7308" name="Option Button 140"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2987021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09" name="Option Button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82</xdr:row>
          <xdr:rowOff>211669</xdr:rowOff>
        </xdr:from>
        <xdr:to>
          <xdr:col>0</xdr:col>
          <xdr:colOff>1710266</xdr:colOff>
          <xdr:row>82</xdr:row>
          <xdr:rowOff>325967</xdr:rowOff>
        </xdr:to>
        <xdr:grpSp>
          <xdr:nvGrpSpPr>
            <xdr:cNvPr id="61" name="Group 60">
              <a:extLst>
                <a:ext uri="{FF2B5EF4-FFF2-40B4-BE49-F238E27FC236}">
                  <a16:creationId xmlns:a16="http://schemas.microsoft.com/office/drawing/2014/main" id="{00000000-0008-0000-0000-00003D000000}"/>
                </a:ext>
              </a:extLst>
            </xdr:cNvPr>
            <xdr:cNvGrpSpPr/>
          </xdr:nvGrpSpPr>
          <xdr:grpSpPr>
            <a:xfrm>
              <a:off x="0" y="32463896"/>
              <a:ext cx="0" cy="114298"/>
              <a:chOff x="0" y="1430869"/>
              <a:chExt cx="0" cy="29285500"/>
            </a:xfrm>
          </xdr:grpSpPr>
          <xdr:sp macro="" textlink="">
            <xdr:nvSpPr>
              <xdr:cNvPr id="7310" name="Option Button 142"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303353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11" name="Option Button 143" hidden="1">
                <a:extLst>
                  <a:ext uri="{63B3BB69-23CF-44E3-9099-C40C66FF867C}">
                    <a14:compatExt spid="_x0000_s7311"/>
                  </a:ext>
                  <a:ext uri="{FF2B5EF4-FFF2-40B4-BE49-F238E27FC236}">
                    <a16:creationId xmlns:a16="http://schemas.microsoft.com/office/drawing/2014/main" id="{00000000-0008-0000-0000-00008F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83</xdr:row>
          <xdr:rowOff>76203</xdr:rowOff>
        </xdr:from>
        <xdr:to>
          <xdr:col>0</xdr:col>
          <xdr:colOff>1710266</xdr:colOff>
          <xdr:row>83</xdr:row>
          <xdr:rowOff>190501</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0" y="32888385"/>
              <a:ext cx="0" cy="114298"/>
              <a:chOff x="0" y="1430867"/>
              <a:chExt cx="0" cy="29705005"/>
            </a:xfrm>
          </xdr:grpSpPr>
          <xdr:sp macro="" textlink="">
            <xdr:nvSpPr>
              <xdr:cNvPr id="7312" name="Option Button 144" hidden="1">
                <a:extLst>
                  <a:ext uri="{63B3BB69-23CF-44E3-9099-C40C66FF867C}">
                    <a14:compatExt spid="_x0000_s7312"/>
                  </a:ext>
                  <a:ext uri="{FF2B5EF4-FFF2-40B4-BE49-F238E27FC236}">
                    <a16:creationId xmlns:a16="http://schemas.microsoft.com/office/drawing/2014/main" id="{00000000-0008-0000-0000-0000901C0000}"/>
                  </a:ext>
                </a:extLst>
              </xdr:cNvPr>
              <xdr:cNvSpPr/>
            </xdr:nvSpPr>
            <xdr:spPr bwMode="auto">
              <a:xfrm>
                <a:off x="0" y="3075487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13" name="Option Button 145" hidden="1">
                <a:extLst>
                  <a:ext uri="{63B3BB69-23CF-44E3-9099-C40C66FF867C}">
                    <a14:compatExt spid="_x0000_s7313"/>
                  </a:ext>
                  <a:ext uri="{FF2B5EF4-FFF2-40B4-BE49-F238E27FC236}">
                    <a16:creationId xmlns:a16="http://schemas.microsoft.com/office/drawing/2014/main" id="{00000000-0008-0000-0000-000091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86</xdr:row>
          <xdr:rowOff>76203</xdr:rowOff>
        </xdr:from>
        <xdr:to>
          <xdr:col>0</xdr:col>
          <xdr:colOff>1710266</xdr:colOff>
          <xdr:row>86</xdr:row>
          <xdr:rowOff>190501</xdr:rowOff>
        </xdr:to>
        <xdr:grpSp>
          <xdr:nvGrpSpPr>
            <xdr:cNvPr id="63" name="Group 62">
              <a:extLst>
                <a:ext uri="{FF2B5EF4-FFF2-40B4-BE49-F238E27FC236}">
                  <a16:creationId xmlns:a16="http://schemas.microsoft.com/office/drawing/2014/main" id="{00000000-0008-0000-0000-00003F000000}"/>
                </a:ext>
              </a:extLst>
            </xdr:cNvPr>
            <xdr:cNvGrpSpPr/>
          </xdr:nvGrpSpPr>
          <xdr:grpSpPr>
            <a:xfrm>
              <a:off x="0" y="33656158"/>
              <a:ext cx="0" cy="114298"/>
              <a:chOff x="0" y="1430868"/>
              <a:chExt cx="0" cy="30495475"/>
            </a:xfrm>
          </xdr:grpSpPr>
          <xdr:sp macro="" textlink="">
            <xdr:nvSpPr>
              <xdr:cNvPr id="7314" name="Option Button 146" hidden="1">
                <a:extLst>
                  <a:ext uri="{63B3BB69-23CF-44E3-9099-C40C66FF867C}">
                    <a14:compatExt spid="_x0000_s7314"/>
                  </a:ext>
                  <a:ext uri="{FF2B5EF4-FFF2-40B4-BE49-F238E27FC236}">
                    <a16:creationId xmlns:a16="http://schemas.microsoft.com/office/drawing/2014/main" id="{00000000-0008-0000-0000-0000921C0000}"/>
                  </a:ext>
                </a:extLst>
              </xdr:cNvPr>
              <xdr:cNvSpPr/>
            </xdr:nvSpPr>
            <xdr:spPr bwMode="auto">
              <a:xfrm>
                <a:off x="0" y="3154534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15" name="Option Button 147" hidden="1">
                <a:extLst>
                  <a:ext uri="{63B3BB69-23CF-44E3-9099-C40C66FF867C}">
                    <a14:compatExt spid="_x0000_s7315"/>
                  </a:ext>
                  <a:ext uri="{FF2B5EF4-FFF2-40B4-BE49-F238E27FC236}">
                    <a16:creationId xmlns:a16="http://schemas.microsoft.com/office/drawing/2014/main" id="{00000000-0008-0000-0000-000093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87</xdr:row>
          <xdr:rowOff>76203</xdr:rowOff>
        </xdr:from>
        <xdr:to>
          <xdr:col>0</xdr:col>
          <xdr:colOff>1710266</xdr:colOff>
          <xdr:row>87</xdr:row>
          <xdr:rowOff>190501</xdr:rowOff>
        </xdr:to>
        <xdr:grpSp>
          <xdr:nvGrpSpPr>
            <xdr:cNvPr id="7168" name="Group 7167">
              <a:extLst>
                <a:ext uri="{FF2B5EF4-FFF2-40B4-BE49-F238E27FC236}">
                  <a16:creationId xmlns:a16="http://schemas.microsoft.com/office/drawing/2014/main" id="{00000000-0008-0000-0000-0000001C0000}"/>
                </a:ext>
              </a:extLst>
            </xdr:cNvPr>
            <xdr:cNvGrpSpPr/>
          </xdr:nvGrpSpPr>
          <xdr:grpSpPr>
            <a:xfrm>
              <a:off x="0" y="34048703"/>
              <a:ext cx="0" cy="114298"/>
              <a:chOff x="0" y="1430867"/>
              <a:chExt cx="0" cy="30841033"/>
            </a:xfrm>
          </xdr:grpSpPr>
          <xdr:sp macro="" textlink="">
            <xdr:nvSpPr>
              <xdr:cNvPr id="7316" name="Option Button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3189090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17" name="Option Button 149" hidden="1">
                <a:extLst>
                  <a:ext uri="{63B3BB69-23CF-44E3-9099-C40C66FF867C}">
                    <a14:compatExt spid="_x0000_s7317"/>
                  </a:ext>
                  <a:ext uri="{FF2B5EF4-FFF2-40B4-BE49-F238E27FC236}">
                    <a16:creationId xmlns:a16="http://schemas.microsoft.com/office/drawing/2014/main" id="{00000000-0008-0000-0000-000095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88</xdr:row>
          <xdr:rowOff>76203</xdr:rowOff>
        </xdr:from>
        <xdr:to>
          <xdr:col>0</xdr:col>
          <xdr:colOff>1710266</xdr:colOff>
          <xdr:row>88</xdr:row>
          <xdr:rowOff>190501</xdr:rowOff>
        </xdr:to>
        <xdr:grpSp>
          <xdr:nvGrpSpPr>
            <xdr:cNvPr id="7318" name="Group 7317">
              <a:extLst>
                <a:ext uri="{FF2B5EF4-FFF2-40B4-BE49-F238E27FC236}">
                  <a16:creationId xmlns:a16="http://schemas.microsoft.com/office/drawing/2014/main" id="{00000000-0008-0000-0000-0000961C0000}"/>
                </a:ext>
              </a:extLst>
            </xdr:cNvPr>
            <xdr:cNvGrpSpPr/>
          </xdr:nvGrpSpPr>
          <xdr:grpSpPr>
            <a:xfrm>
              <a:off x="0" y="34504748"/>
              <a:ext cx="0" cy="114298"/>
              <a:chOff x="0" y="1430869"/>
              <a:chExt cx="0" cy="31306641"/>
            </a:xfrm>
          </xdr:grpSpPr>
          <xdr:sp macro="" textlink="">
            <xdr:nvSpPr>
              <xdr:cNvPr id="7319" name="Option Button 150" hidden="1">
                <a:extLst>
                  <a:ext uri="{63B3BB69-23CF-44E3-9099-C40C66FF867C}">
                    <a14:compatExt spid="_x0000_s7318"/>
                  </a:ext>
                  <a:ext uri="{FF2B5EF4-FFF2-40B4-BE49-F238E27FC236}">
                    <a16:creationId xmlns:a16="http://schemas.microsoft.com/office/drawing/2014/main" id="{00000000-0008-0000-0000-0000971C0000}"/>
                  </a:ext>
                </a:extLst>
              </xdr:cNvPr>
              <xdr:cNvSpPr/>
            </xdr:nvSpPr>
            <xdr:spPr bwMode="auto">
              <a:xfrm>
                <a:off x="0" y="3235651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20" name="Option Button 151" hidden="1">
                <a:extLst>
                  <a:ext uri="{63B3BB69-23CF-44E3-9099-C40C66FF867C}">
                    <a14:compatExt spid="_x0000_s7319"/>
                  </a:ext>
                  <a:ext uri="{FF2B5EF4-FFF2-40B4-BE49-F238E27FC236}">
                    <a16:creationId xmlns:a16="http://schemas.microsoft.com/office/drawing/2014/main" id="{00000000-0008-0000-0000-000098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89</xdr:row>
          <xdr:rowOff>304803</xdr:rowOff>
        </xdr:from>
        <xdr:to>
          <xdr:col>0</xdr:col>
          <xdr:colOff>1710266</xdr:colOff>
          <xdr:row>89</xdr:row>
          <xdr:rowOff>419101</xdr:rowOff>
        </xdr:to>
        <xdr:grpSp>
          <xdr:nvGrpSpPr>
            <xdr:cNvPr id="7321" name="Group 7320">
              <a:extLst>
                <a:ext uri="{FF2B5EF4-FFF2-40B4-BE49-F238E27FC236}">
                  <a16:creationId xmlns:a16="http://schemas.microsoft.com/office/drawing/2014/main" id="{00000000-0008-0000-0000-0000991C0000}"/>
                </a:ext>
              </a:extLst>
            </xdr:cNvPr>
            <xdr:cNvGrpSpPr/>
          </xdr:nvGrpSpPr>
          <xdr:grpSpPr>
            <a:xfrm>
              <a:off x="0" y="35102803"/>
              <a:ext cx="0" cy="114298"/>
              <a:chOff x="0" y="0"/>
              <a:chExt cx="0" cy="50798"/>
            </a:xfrm>
          </xdr:grpSpPr>
          <xdr:sp macro="" textlink="">
            <xdr:nvSpPr>
              <xdr:cNvPr id="7322" name="Option Button 152" hidden="1">
                <a:extLst>
                  <a:ext uri="{63B3BB69-23CF-44E3-9099-C40C66FF867C}">
                    <a14:compatExt spid="_x0000_s7320"/>
                  </a:ext>
                  <a:ext uri="{FF2B5EF4-FFF2-40B4-BE49-F238E27FC236}">
                    <a16:creationId xmlns:a16="http://schemas.microsoft.com/office/drawing/2014/main" id="{00000000-0008-0000-0000-00009A1C0000}"/>
                  </a:ext>
                </a:extLst>
              </xdr:cNvPr>
              <xdr:cNvSpPr/>
            </xdr:nvSpPr>
            <xdr:spPr bwMode="auto">
              <a:xfrm>
                <a:off x="0" y="50798"/>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23" name="Option Button 153" hidden="1">
                <a:extLst>
                  <a:ext uri="{63B3BB69-23CF-44E3-9099-C40C66FF867C}">
                    <a14:compatExt spid="_x0000_s7321"/>
                  </a:ext>
                  <a:ext uri="{FF2B5EF4-FFF2-40B4-BE49-F238E27FC236}">
                    <a16:creationId xmlns:a16="http://schemas.microsoft.com/office/drawing/2014/main" id="{00000000-0008-0000-00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592669</xdr:rowOff>
        </xdr:from>
        <xdr:to>
          <xdr:col>0</xdr:col>
          <xdr:colOff>1710266</xdr:colOff>
          <xdr:row>90</xdr:row>
          <xdr:rowOff>706967</xdr:rowOff>
        </xdr:to>
        <xdr:grpSp>
          <xdr:nvGrpSpPr>
            <xdr:cNvPr id="7324" name="Group 7323">
              <a:extLst>
                <a:ext uri="{FF2B5EF4-FFF2-40B4-BE49-F238E27FC236}">
                  <a16:creationId xmlns:a16="http://schemas.microsoft.com/office/drawing/2014/main" id="{00000000-0008-0000-0000-00009C1C0000}"/>
                </a:ext>
              </a:extLst>
            </xdr:cNvPr>
            <xdr:cNvGrpSpPr/>
          </xdr:nvGrpSpPr>
          <xdr:grpSpPr>
            <a:xfrm>
              <a:off x="0" y="35596755"/>
              <a:ext cx="0" cy="0"/>
              <a:chOff x="0" y="35596755"/>
              <a:chExt cx="0" cy="0"/>
            </a:xfrm>
          </xdr:grpSpPr>
          <xdr:sp macro="" textlink="">
            <xdr:nvSpPr>
              <xdr:cNvPr id="7325" name="Option Button 154" hidden="1">
                <a:extLst>
                  <a:ext uri="{63B3BB69-23CF-44E3-9099-C40C66FF867C}">
                    <a14:compatExt spid="_x0000_s7322"/>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26" name="Option Button 155" hidden="1">
                <a:extLst>
                  <a:ext uri="{63B3BB69-23CF-44E3-9099-C40C66FF867C}">
                    <a14:compatExt spid="_x0000_s7323"/>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92</xdr:row>
          <xdr:rowOff>76203</xdr:rowOff>
        </xdr:from>
        <xdr:to>
          <xdr:col>0</xdr:col>
          <xdr:colOff>1710266</xdr:colOff>
          <xdr:row>92</xdr:row>
          <xdr:rowOff>190501</xdr:rowOff>
        </xdr:to>
        <xdr:grpSp>
          <xdr:nvGrpSpPr>
            <xdr:cNvPr id="7327" name="Group 7326">
              <a:extLst>
                <a:ext uri="{FF2B5EF4-FFF2-40B4-BE49-F238E27FC236}">
                  <a16:creationId xmlns:a16="http://schemas.microsoft.com/office/drawing/2014/main" id="{00000000-0008-0000-0000-00009F1C0000}"/>
                </a:ext>
              </a:extLst>
            </xdr:cNvPr>
            <xdr:cNvGrpSpPr/>
          </xdr:nvGrpSpPr>
          <xdr:grpSpPr>
            <a:xfrm>
              <a:off x="0" y="36357794"/>
              <a:ext cx="0" cy="114298"/>
              <a:chOff x="0" y="1430869"/>
              <a:chExt cx="0" cy="33627442"/>
            </a:xfrm>
          </xdr:grpSpPr>
          <xdr:sp macro="" textlink="">
            <xdr:nvSpPr>
              <xdr:cNvPr id="7328" name="Option Button 156" hidden="1">
                <a:extLst>
                  <a:ext uri="{63B3BB69-23CF-44E3-9099-C40C66FF867C}">
                    <a14:compatExt spid="_x0000_s7324"/>
                  </a:ext>
                  <a:ext uri="{FF2B5EF4-FFF2-40B4-BE49-F238E27FC236}">
                    <a16:creationId xmlns:a16="http://schemas.microsoft.com/office/drawing/2014/main" id="{00000000-0008-0000-0000-0000A01C0000}"/>
                  </a:ext>
                </a:extLst>
              </xdr:cNvPr>
              <xdr:cNvSpPr/>
            </xdr:nvSpPr>
            <xdr:spPr bwMode="auto">
              <a:xfrm>
                <a:off x="0" y="34677311"/>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29" name="Option Button 157" hidden="1">
                <a:extLst>
                  <a:ext uri="{63B3BB69-23CF-44E3-9099-C40C66FF867C}">
                    <a14:compatExt spid="_x0000_s7325"/>
                  </a:ext>
                  <a:ext uri="{FF2B5EF4-FFF2-40B4-BE49-F238E27FC236}">
                    <a16:creationId xmlns:a16="http://schemas.microsoft.com/office/drawing/2014/main" id="{00000000-0008-0000-0000-0000A1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95</xdr:row>
          <xdr:rowOff>76203</xdr:rowOff>
        </xdr:from>
        <xdr:to>
          <xdr:col>0</xdr:col>
          <xdr:colOff>1710266</xdr:colOff>
          <xdr:row>95</xdr:row>
          <xdr:rowOff>190501</xdr:rowOff>
        </xdr:to>
        <xdr:grpSp>
          <xdr:nvGrpSpPr>
            <xdr:cNvPr id="7330" name="Group 7329">
              <a:extLst>
                <a:ext uri="{FF2B5EF4-FFF2-40B4-BE49-F238E27FC236}">
                  <a16:creationId xmlns:a16="http://schemas.microsoft.com/office/drawing/2014/main" id="{00000000-0008-0000-0000-0000A21C0000}"/>
                </a:ext>
              </a:extLst>
            </xdr:cNvPr>
            <xdr:cNvGrpSpPr/>
          </xdr:nvGrpSpPr>
          <xdr:grpSpPr>
            <a:xfrm>
              <a:off x="0" y="37298748"/>
              <a:ext cx="0" cy="114298"/>
              <a:chOff x="0" y="1430869"/>
              <a:chExt cx="0" cy="34370590"/>
            </a:xfrm>
          </xdr:grpSpPr>
          <xdr:sp macro="" textlink="">
            <xdr:nvSpPr>
              <xdr:cNvPr id="7331" name="Option Button 158" hidden="1">
                <a:extLst>
                  <a:ext uri="{63B3BB69-23CF-44E3-9099-C40C66FF867C}">
                    <a14:compatExt spid="_x0000_s7326"/>
                  </a:ext>
                  <a:ext uri="{FF2B5EF4-FFF2-40B4-BE49-F238E27FC236}">
                    <a16:creationId xmlns:a16="http://schemas.microsoft.com/office/drawing/2014/main" id="{00000000-0008-0000-0000-0000A31C0000}"/>
                  </a:ext>
                </a:extLst>
              </xdr:cNvPr>
              <xdr:cNvSpPr/>
            </xdr:nvSpPr>
            <xdr:spPr bwMode="auto">
              <a:xfrm>
                <a:off x="0" y="3542045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32" name="Option Button 159" hidden="1">
                <a:extLst>
                  <a:ext uri="{63B3BB69-23CF-44E3-9099-C40C66FF867C}">
                    <a14:compatExt spid="_x0000_s7327"/>
                  </a:ext>
                  <a:ext uri="{FF2B5EF4-FFF2-40B4-BE49-F238E27FC236}">
                    <a16:creationId xmlns:a16="http://schemas.microsoft.com/office/drawing/2014/main" id="{00000000-0008-0000-0000-0000A4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96</xdr:row>
          <xdr:rowOff>76203</xdr:rowOff>
        </xdr:from>
        <xdr:to>
          <xdr:col>0</xdr:col>
          <xdr:colOff>1710266</xdr:colOff>
          <xdr:row>96</xdr:row>
          <xdr:rowOff>190501</xdr:rowOff>
        </xdr:to>
        <xdr:grpSp>
          <xdr:nvGrpSpPr>
            <xdr:cNvPr id="7333" name="Group 7332">
              <a:extLst>
                <a:ext uri="{FF2B5EF4-FFF2-40B4-BE49-F238E27FC236}">
                  <a16:creationId xmlns:a16="http://schemas.microsoft.com/office/drawing/2014/main" id="{00000000-0008-0000-0000-0000A51C0000}"/>
                </a:ext>
              </a:extLst>
            </xdr:cNvPr>
            <xdr:cNvGrpSpPr/>
          </xdr:nvGrpSpPr>
          <xdr:grpSpPr>
            <a:xfrm>
              <a:off x="0" y="37806748"/>
              <a:ext cx="0" cy="114298"/>
              <a:chOff x="0" y="1430868"/>
              <a:chExt cx="0" cy="34893861"/>
            </a:xfrm>
          </xdr:grpSpPr>
          <xdr:sp macro="" textlink="">
            <xdr:nvSpPr>
              <xdr:cNvPr id="7334" name="Option Button 160" hidden="1">
                <a:extLst>
                  <a:ext uri="{63B3BB69-23CF-44E3-9099-C40C66FF867C}">
                    <a14:compatExt spid="_x0000_s7328"/>
                  </a:ext>
                  <a:ext uri="{FF2B5EF4-FFF2-40B4-BE49-F238E27FC236}">
                    <a16:creationId xmlns:a16="http://schemas.microsoft.com/office/drawing/2014/main" id="{00000000-0008-0000-0000-0000A61C0000}"/>
                  </a:ext>
                </a:extLst>
              </xdr:cNvPr>
              <xdr:cNvSpPr/>
            </xdr:nvSpPr>
            <xdr:spPr bwMode="auto">
              <a:xfrm>
                <a:off x="0" y="3594372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35" name="Option Button 161" hidden="1">
                <a:extLst>
                  <a:ext uri="{63B3BB69-23CF-44E3-9099-C40C66FF867C}">
                    <a14:compatExt spid="_x0000_s7329"/>
                  </a:ext>
                  <a:ext uri="{FF2B5EF4-FFF2-40B4-BE49-F238E27FC236}">
                    <a16:creationId xmlns:a16="http://schemas.microsoft.com/office/drawing/2014/main" id="{00000000-0008-0000-0000-0000A7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97</xdr:row>
          <xdr:rowOff>76203</xdr:rowOff>
        </xdr:from>
        <xdr:to>
          <xdr:col>0</xdr:col>
          <xdr:colOff>1710266</xdr:colOff>
          <xdr:row>97</xdr:row>
          <xdr:rowOff>190501</xdr:rowOff>
        </xdr:to>
        <xdr:grpSp>
          <xdr:nvGrpSpPr>
            <xdr:cNvPr id="7336" name="Group 7335">
              <a:extLst>
                <a:ext uri="{FF2B5EF4-FFF2-40B4-BE49-F238E27FC236}">
                  <a16:creationId xmlns:a16="http://schemas.microsoft.com/office/drawing/2014/main" id="{00000000-0008-0000-0000-0000A81C0000}"/>
                </a:ext>
              </a:extLst>
            </xdr:cNvPr>
            <xdr:cNvGrpSpPr/>
          </xdr:nvGrpSpPr>
          <xdr:grpSpPr>
            <a:xfrm>
              <a:off x="0" y="38228158"/>
              <a:ext cx="0" cy="114298"/>
              <a:chOff x="0" y="1430868"/>
              <a:chExt cx="0" cy="35318360"/>
            </a:xfrm>
          </xdr:grpSpPr>
          <xdr:sp macro="" textlink="">
            <xdr:nvSpPr>
              <xdr:cNvPr id="7337" name="Option Button 162" hidden="1">
                <a:extLst>
                  <a:ext uri="{63B3BB69-23CF-44E3-9099-C40C66FF867C}">
                    <a14:compatExt spid="_x0000_s7330"/>
                  </a:ext>
                  <a:ext uri="{FF2B5EF4-FFF2-40B4-BE49-F238E27FC236}">
                    <a16:creationId xmlns:a16="http://schemas.microsoft.com/office/drawing/2014/main" id="{00000000-0008-0000-0000-0000A91C0000}"/>
                  </a:ext>
                </a:extLst>
              </xdr:cNvPr>
              <xdr:cNvSpPr/>
            </xdr:nvSpPr>
            <xdr:spPr bwMode="auto">
              <a:xfrm>
                <a:off x="0" y="3636822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38" name="Option Button 163" hidden="1">
                <a:extLst>
                  <a:ext uri="{63B3BB69-23CF-44E3-9099-C40C66FF867C}">
                    <a14:compatExt spid="_x0000_s7331"/>
                  </a:ext>
                  <a:ext uri="{FF2B5EF4-FFF2-40B4-BE49-F238E27FC236}">
                    <a16:creationId xmlns:a16="http://schemas.microsoft.com/office/drawing/2014/main" id="{00000000-0008-0000-0000-0000AA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98</xdr:row>
          <xdr:rowOff>76203</xdr:rowOff>
        </xdr:from>
        <xdr:to>
          <xdr:col>0</xdr:col>
          <xdr:colOff>1710266</xdr:colOff>
          <xdr:row>98</xdr:row>
          <xdr:rowOff>190501</xdr:rowOff>
        </xdr:to>
        <xdr:grpSp>
          <xdr:nvGrpSpPr>
            <xdr:cNvPr id="7339" name="Group 7338">
              <a:extLst>
                <a:ext uri="{FF2B5EF4-FFF2-40B4-BE49-F238E27FC236}">
                  <a16:creationId xmlns:a16="http://schemas.microsoft.com/office/drawing/2014/main" id="{00000000-0008-0000-0000-0000AB1C0000}"/>
                </a:ext>
              </a:extLst>
            </xdr:cNvPr>
            <xdr:cNvGrpSpPr/>
          </xdr:nvGrpSpPr>
          <xdr:grpSpPr>
            <a:xfrm>
              <a:off x="0" y="38672658"/>
              <a:ext cx="0" cy="114298"/>
              <a:chOff x="0" y="1430867"/>
              <a:chExt cx="0" cy="35753315"/>
            </a:xfrm>
          </xdr:grpSpPr>
          <xdr:sp macro="" textlink="">
            <xdr:nvSpPr>
              <xdr:cNvPr id="7340" name="Option Button 164" hidden="1">
                <a:extLst>
                  <a:ext uri="{63B3BB69-23CF-44E3-9099-C40C66FF867C}">
                    <a14:compatExt spid="_x0000_s7332"/>
                  </a:ext>
                  <a:ext uri="{FF2B5EF4-FFF2-40B4-BE49-F238E27FC236}">
                    <a16:creationId xmlns:a16="http://schemas.microsoft.com/office/drawing/2014/main" id="{00000000-0008-0000-0000-0000AC1C0000}"/>
                  </a:ext>
                </a:extLst>
              </xdr:cNvPr>
              <xdr:cNvSpPr/>
            </xdr:nvSpPr>
            <xdr:spPr bwMode="auto">
              <a:xfrm>
                <a:off x="0" y="3680318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41" name="Option Button 165" hidden="1">
                <a:extLst>
                  <a:ext uri="{63B3BB69-23CF-44E3-9099-C40C66FF867C}">
                    <a14:compatExt spid="_x0000_s7333"/>
                  </a:ext>
                  <a:ext uri="{FF2B5EF4-FFF2-40B4-BE49-F238E27FC236}">
                    <a16:creationId xmlns:a16="http://schemas.microsoft.com/office/drawing/2014/main" id="{00000000-0008-0000-0000-0000AD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99</xdr:row>
          <xdr:rowOff>76203</xdr:rowOff>
        </xdr:from>
        <xdr:to>
          <xdr:col>0</xdr:col>
          <xdr:colOff>1710266</xdr:colOff>
          <xdr:row>99</xdr:row>
          <xdr:rowOff>190501</xdr:rowOff>
        </xdr:to>
        <xdr:grpSp>
          <xdr:nvGrpSpPr>
            <xdr:cNvPr id="7342" name="Group 7341">
              <a:extLst>
                <a:ext uri="{FF2B5EF4-FFF2-40B4-BE49-F238E27FC236}">
                  <a16:creationId xmlns:a16="http://schemas.microsoft.com/office/drawing/2014/main" id="{00000000-0008-0000-0000-0000AE1C0000}"/>
                </a:ext>
              </a:extLst>
            </xdr:cNvPr>
            <xdr:cNvGrpSpPr/>
          </xdr:nvGrpSpPr>
          <xdr:grpSpPr>
            <a:xfrm>
              <a:off x="0" y="39076748"/>
              <a:ext cx="0" cy="114298"/>
              <a:chOff x="0" y="1430867"/>
              <a:chExt cx="0" cy="36169051"/>
            </a:xfrm>
          </xdr:grpSpPr>
          <xdr:sp macro="" textlink="">
            <xdr:nvSpPr>
              <xdr:cNvPr id="7343" name="Option Button 166" hidden="1">
                <a:extLst>
                  <a:ext uri="{63B3BB69-23CF-44E3-9099-C40C66FF867C}">
                    <a14:compatExt spid="_x0000_s7334"/>
                  </a:ext>
                  <a:ext uri="{FF2B5EF4-FFF2-40B4-BE49-F238E27FC236}">
                    <a16:creationId xmlns:a16="http://schemas.microsoft.com/office/drawing/2014/main" id="{00000000-0008-0000-0000-0000AF1C0000}"/>
                  </a:ext>
                </a:extLst>
              </xdr:cNvPr>
              <xdr:cNvSpPr/>
            </xdr:nvSpPr>
            <xdr:spPr bwMode="auto">
              <a:xfrm>
                <a:off x="0" y="3721891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44" name="Option Button 167" hidden="1">
                <a:extLst>
                  <a:ext uri="{63B3BB69-23CF-44E3-9099-C40C66FF867C}">
                    <a14:compatExt spid="_x0000_s7335"/>
                  </a:ext>
                  <a:ext uri="{FF2B5EF4-FFF2-40B4-BE49-F238E27FC236}">
                    <a16:creationId xmlns:a16="http://schemas.microsoft.com/office/drawing/2014/main" id="{00000000-0008-0000-0000-0000B0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103</xdr:row>
          <xdr:rowOff>76203</xdr:rowOff>
        </xdr:from>
        <xdr:to>
          <xdr:col>0</xdr:col>
          <xdr:colOff>1710266</xdr:colOff>
          <xdr:row>103</xdr:row>
          <xdr:rowOff>190501</xdr:rowOff>
        </xdr:to>
        <xdr:grpSp>
          <xdr:nvGrpSpPr>
            <xdr:cNvPr id="7345" name="Group 7344">
              <a:extLst>
                <a:ext uri="{FF2B5EF4-FFF2-40B4-BE49-F238E27FC236}">
                  <a16:creationId xmlns:a16="http://schemas.microsoft.com/office/drawing/2014/main" id="{00000000-0008-0000-0000-0000B11C0000}"/>
                </a:ext>
              </a:extLst>
            </xdr:cNvPr>
            <xdr:cNvGrpSpPr/>
          </xdr:nvGrpSpPr>
          <xdr:grpSpPr>
            <a:xfrm>
              <a:off x="0" y="40127385"/>
              <a:ext cx="0" cy="114298"/>
              <a:chOff x="0" y="1430869"/>
              <a:chExt cx="0" cy="37251957"/>
            </a:xfrm>
          </xdr:grpSpPr>
          <xdr:sp macro="" textlink="">
            <xdr:nvSpPr>
              <xdr:cNvPr id="7346" name="Option Button 168" hidden="1">
                <a:extLst>
                  <a:ext uri="{63B3BB69-23CF-44E3-9099-C40C66FF867C}">
                    <a14:compatExt spid="_x0000_s7336"/>
                  </a:ext>
                  <a:ext uri="{FF2B5EF4-FFF2-40B4-BE49-F238E27FC236}">
                    <a16:creationId xmlns:a16="http://schemas.microsoft.com/office/drawing/2014/main" id="{00000000-0008-0000-0000-0000B21C0000}"/>
                  </a:ext>
                </a:extLst>
              </xdr:cNvPr>
              <xdr:cNvSpPr/>
            </xdr:nvSpPr>
            <xdr:spPr bwMode="auto">
              <a:xfrm>
                <a:off x="0" y="3830182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47" name="Option Button 169" hidden="1">
                <a:extLst>
                  <a:ext uri="{63B3BB69-23CF-44E3-9099-C40C66FF867C}">
                    <a14:compatExt spid="_x0000_s7337"/>
                  </a:ext>
                  <a:ext uri="{FF2B5EF4-FFF2-40B4-BE49-F238E27FC236}">
                    <a16:creationId xmlns:a16="http://schemas.microsoft.com/office/drawing/2014/main" id="{00000000-0008-0000-0000-0000B3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106</xdr:row>
          <xdr:rowOff>76203</xdr:rowOff>
        </xdr:from>
        <xdr:to>
          <xdr:col>0</xdr:col>
          <xdr:colOff>1710266</xdr:colOff>
          <xdr:row>106</xdr:row>
          <xdr:rowOff>190501</xdr:rowOff>
        </xdr:to>
        <xdr:grpSp>
          <xdr:nvGrpSpPr>
            <xdr:cNvPr id="7348" name="Group 7347">
              <a:extLst>
                <a:ext uri="{FF2B5EF4-FFF2-40B4-BE49-F238E27FC236}">
                  <a16:creationId xmlns:a16="http://schemas.microsoft.com/office/drawing/2014/main" id="{00000000-0008-0000-0000-0000B41C0000}"/>
                </a:ext>
              </a:extLst>
            </xdr:cNvPr>
            <xdr:cNvGrpSpPr/>
          </xdr:nvGrpSpPr>
          <xdr:grpSpPr>
            <a:xfrm>
              <a:off x="0" y="40877839"/>
              <a:ext cx="0" cy="114298"/>
              <a:chOff x="0" y="1430866"/>
              <a:chExt cx="0" cy="38032784"/>
            </a:xfrm>
          </xdr:grpSpPr>
          <xdr:sp macro="" textlink="">
            <xdr:nvSpPr>
              <xdr:cNvPr id="7349" name="Option Button 170" hidden="1">
                <a:extLst>
                  <a:ext uri="{63B3BB69-23CF-44E3-9099-C40C66FF867C}">
                    <a14:compatExt spid="_x0000_s7338"/>
                  </a:ext>
                  <a:ext uri="{FF2B5EF4-FFF2-40B4-BE49-F238E27FC236}">
                    <a16:creationId xmlns:a16="http://schemas.microsoft.com/office/drawing/2014/main" id="{00000000-0008-0000-0000-0000B51C0000}"/>
                  </a:ext>
                </a:extLst>
              </xdr:cNvPr>
              <xdr:cNvSpPr/>
            </xdr:nvSpPr>
            <xdr:spPr bwMode="auto">
              <a:xfrm>
                <a:off x="0" y="3908265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50" name="Option Button 171" hidden="1">
                <a:extLst>
                  <a:ext uri="{63B3BB69-23CF-44E3-9099-C40C66FF867C}">
                    <a14:compatExt spid="_x0000_s7339"/>
                  </a:ext>
                  <a:ext uri="{FF2B5EF4-FFF2-40B4-BE49-F238E27FC236}">
                    <a16:creationId xmlns:a16="http://schemas.microsoft.com/office/drawing/2014/main" id="{00000000-0008-0000-0000-0000B6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107</xdr:row>
          <xdr:rowOff>76203</xdr:rowOff>
        </xdr:from>
        <xdr:to>
          <xdr:col>0</xdr:col>
          <xdr:colOff>1710266</xdr:colOff>
          <xdr:row>107</xdr:row>
          <xdr:rowOff>190501</xdr:rowOff>
        </xdr:to>
        <xdr:grpSp>
          <xdr:nvGrpSpPr>
            <xdr:cNvPr id="7351" name="Group 7350">
              <a:extLst>
                <a:ext uri="{FF2B5EF4-FFF2-40B4-BE49-F238E27FC236}">
                  <a16:creationId xmlns:a16="http://schemas.microsoft.com/office/drawing/2014/main" id="{00000000-0008-0000-0000-0000B71C0000}"/>
                </a:ext>
              </a:extLst>
            </xdr:cNvPr>
            <xdr:cNvGrpSpPr/>
          </xdr:nvGrpSpPr>
          <xdr:grpSpPr>
            <a:xfrm>
              <a:off x="0" y="41258839"/>
              <a:ext cx="0" cy="114298"/>
              <a:chOff x="0" y="1430866"/>
              <a:chExt cx="0" cy="38401709"/>
            </a:xfrm>
          </xdr:grpSpPr>
          <xdr:sp macro="" textlink="">
            <xdr:nvSpPr>
              <xdr:cNvPr id="7352" name="Option Button 172" hidden="1">
                <a:extLst>
                  <a:ext uri="{63B3BB69-23CF-44E3-9099-C40C66FF867C}">
                    <a14:compatExt spid="_x0000_s7340"/>
                  </a:ext>
                  <a:ext uri="{FF2B5EF4-FFF2-40B4-BE49-F238E27FC236}">
                    <a16:creationId xmlns:a16="http://schemas.microsoft.com/office/drawing/2014/main" id="{00000000-0008-0000-0000-0000B81C0000}"/>
                  </a:ext>
                </a:extLst>
              </xdr:cNvPr>
              <xdr:cNvSpPr/>
            </xdr:nvSpPr>
            <xdr:spPr bwMode="auto">
              <a:xfrm>
                <a:off x="0" y="39451575"/>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53" name="Option Button 173" hidden="1">
                <a:extLst>
                  <a:ext uri="{63B3BB69-23CF-44E3-9099-C40C66FF867C}">
                    <a14:compatExt spid="_x0000_s7341"/>
                  </a:ext>
                  <a:ext uri="{FF2B5EF4-FFF2-40B4-BE49-F238E27FC236}">
                    <a16:creationId xmlns:a16="http://schemas.microsoft.com/office/drawing/2014/main" id="{00000000-0008-0000-0000-0000B9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110</xdr:row>
          <xdr:rowOff>1092203</xdr:rowOff>
        </xdr:from>
        <xdr:to>
          <xdr:col>0</xdr:col>
          <xdr:colOff>1710266</xdr:colOff>
          <xdr:row>110</xdr:row>
          <xdr:rowOff>1206501</xdr:rowOff>
        </xdr:to>
        <xdr:grpSp>
          <xdr:nvGrpSpPr>
            <xdr:cNvPr id="7354" name="Group 7353">
              <a:extLst>
                <a:ext uri="{FF2B5EF4-FFF2-40B4-BE49-F238E27FC236}">
                  <a16:creationId xmlns:a16="http://schemas.microsoft.com/office/drawing/2014/main" id="{00000000-0008-0000-0000-0000BA1C0000}"/>
                </a:ext>
              </a:extLst>
            </xdr:cNvPr>
            <xdr:cNvGrpSpPr/>
          </xdr:nvGrpSpPr>
          <xdr:grpSpPr>
            <a:xfrm>
              <a:off x="0" y="42555394"/>
              <a:ext cx="0" cy="0"/>
              <a:chOff x="0" y="42555394"/>
              <a:chExt cx="0" cy="0"/>
            </a:xfrm>
          </xdr:grpSpPr>
          <xdr:sp macro="" textlink="">
            <xdr:nvSpPr>
              <xdr:cNvPr id="7355" name="Option Button 174" hidden="1">
                <a:extLst>
                  <a:ext uri="{63B3BB69-23CF-44E3-9099-C40C66FF867C}">
                    <a14:compatExt spid="_x0000_s7342"/>
                  </a:ext>
                  <a:ext uri="{FF2B5EF4-FFF2-40B4-BE49-F238E27FC236}">
                    <a16:creationId xmlns:a16="http://schemas.microsoft.com/office/drawing/2014/main" id="{00000000-0008-0000-00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56" name="Option Button 175" hidden="1">
                <a:extLst>
                  <a:ext uri="{63B3BB69-23CF-44E3-9099-C40C66FF867C}">
                    <a14:compatExt spid="_x0000_s7343"/>
                  </a:ext>
                  <a:ext uri="{FF2B5EF4-FFF2-40B4-BE49-F238E27FC236}">
                    <a16:creationId xmlns:a16="http://schemas.microsoft.com/office/drawing/2014/main" id="{00000000-0008-0000-00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111</xdr:row>
          <xdr:rowOff>76203</xdr:rowOff>
        </xdr:from>
        <xdr:to>
          <xdr:col>0</xdr:col>
          <xdr:colOff>1710266</xdr:colOff>
          <xdr:row>111</xdr:row>
          <xdr:rowOff>190501</xdr:rowOff>
        </xdr:to>
        <xdr:grpSp>
          <xdr:nvGrpSpPr>
            <xdr:cNvPr id="7357" name="Group 7356">
              <a:extLst>
                <a:ext uri="{FF2B5EF4-FFF2-40B4-BE49-F238E27FC236}">
                  <a16:creationId xmlns:a16="http://schemas.microsoft.com/office/drawing/2014/main" id="{00000000-0008-0000-0000-0000BD1C0000}"/>
                </a:ext>
              </a:extLst>
            </xdr:cNvPr>
            <xdr:cNvGrpSpPr/>
          </xdr:nvGrpSpPr>
          <xdr:grpSpPr>
            <a:xfrm>
              <a:off x="0" y="42632748"/>
              <a:ext cx="0" cy="114298"/>
              <a:chOff x="0" y="1430868"/>
              <a:chExt cx="0" cy="41552994"/>
            </a:xfrm>
          </xdr:grpSpPr>
          <xdr:sp macro="" textlink="">
            <xdr:nvSpPr>
              <xdr:cNvPr id="7358" name="Option Button 176" hidden="1">
                <a:extLst>
                  <a:ext uri="{63B3BB69-23CF-44E3-9099-C40C66FF867C}">
                    <a14:compatExt spid="_x0000_s7344"/>
                  </a:ext>
                  <a:ext uri="{FF2B5EF4-FFF2-40B4-BE49-F238E27FC236}">
                    <a16:creationId xmlns:a16="http://schemas.microsoft.com/office/drawing/2014/main" id="{00000000-0008-0000-0000-0000BE1C0000}"/>
                  </a:ext>
                </a:extLst>
              </xdr:cNvPr>
              <xdr:cNvSpPr/>
            </xdr:nvSpPr>
            <xdr:spPr bwMode="auto">
              <a:xfrm>
                <a:off x="0" y="4260286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59" name="Option Button 177" hidden="1">
                <a:extLst>
                  <a:ext uri="{63B3BB69-23CF-44E3-9099-C40C66FF867C}">
                    <a14:compatExt spid="_x0000_s7345"/>
                  </a:ext>
                  <a:ext uri="{FF2B5EF4-FFF2-40B4-BE49-F238E27FC236}">
                    <a16:creationId xmlns:a16="http://schemas.microsoft.com/office/drawing/2014/main" id="{00000000-0008-0000-0000-0000BF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112</xdr:row>
          <xdr:rowOff>76203</xdr:rowOff>
        </xdr:from>
        <xdr:to>
          <xdr:col>0</xdr:col>
          <xdr:colOff>1710266</xdr:colOff>
          <xdr:row>112</xdr:row>
          <xdr:rowOff>190501</xdr:rowOff>
        </xdr:to>
        <xdr:grpSp>
          <xdr:nvGrpSpPr>
            <xdr:cNvPr id="7360" name="Group 7359">
              <a:extLst>
                <a:ext uri="{FF2B5EF4-FFF2-40B4-BE49-F238E27FC236}">
                  <a16:creationId xmlns:a16="http://schemas.microsoft.com/office/drawing/2014/main" id="{00000000-0008-0000-0000-0000C01C0000}"/>
                </a:ext>
              </a:extLst>
            </xdr:cNvPr>
            <xdr:cNvGrpSpPr/>
          </xdr:nvGrpSpPr>
          <xdr:grpSpPr>
            <a:xfrm>
              <a:off x="0" y="43319703"/>
              <a:ext cx="0" cy="114298"/>
              <a:chOff x="0" y="1430867"/>
              <a:chExt cx="0" cy="42238155"/>
            </a:xfrm>
          </xdr:grpSpPr>
          <xdr:sp macro="" textlink="">
            <xdr:nvSpPr>
              <xdr:cNvPr id="7361" name="Option Button 178" hidden="1">
                <a:extLst>
                  <a:ext uri="{63B3BB69-23CF-44E3-9099-C40C66FF867C}">
                    <a14:compatExt spid="_x0000_s7346"/>
                  </a:ext>
                  <a:ext uri="{FF2B5EF4-FFF2-40B4-BE49-F238E27FC236}">
                    <a16:creationId xmlns:a16="http://schemas.microsoft.com/office/drawing/2014/main" id="{00000000-0008-0000-0000-0000C11C0000}"/>
                  </a:ext>
                </a:extLst>
              </xdr:cNvPr>
              <xdr:cNvSpPr/>
            </xdr:nvSpPr>
            <xdr:spPr bwMode="auto">
              <a:xfrm>
                <a:off x="0" y="43288022"/>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62" name="Option Button 179" hidden="1">
                <a:extLst>
                  <a:ext uri="{63B3BB69-23CF-44E3-9099-C40C66FF867C}">
                    <a14:compatExt spid="_x0000_s7347"/>
                  </a:ext>
                  <a:ext uri="{FF2B5EF4-FFF2-40B4-BE49-F238E27FC236}">
                    <a16:creationId xmlns:a16="http://schemas.microsoft.com/office/drawing/2014/main" id="{00000000-0008-0000-0000-0000C2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113</xdr:row>
          <xdr:rowOff>76203</xdr:rowOff>
        </xdr:from>
        <xdr:to>
          <xdr:col>0</xdr:col>
          <xdr:colOff>1710266</xdr:colOff>
          <xdr:row>113</xdr:row>
          <xdr:rowOff>190501</xdr:rowOff>
        </xdr:to>
        <xdr:grpSp>
          <xdr:nvGrpSpPr>
            <xdr:cNvPr id="7363" name="Group 7362">
              <a:extLst>
                <a:ext uri="{FF2B5EF4-FFF2-40B4-BE49-F238E27FC236}">
                  <a16:creationId xmlns:a16="http://schemas.microsoft.com/office/drawing/2014/main" id="{00000000-0008-0000-0000-0000C31C0000}"/>
                </a:ext>
              </a:extLst>
            </xdr:cNvPr>
            <xdr:cNvGrpSpPr/>
          </xdr:nvGrpSpPr>
          <xdr:grpSpPr>
            <a:xfrm>
              <a:off x="0" y="43752658"/>
              <a:ext cx="0" cy="114298"/>
              <a:chOff x="0" y="1430868"/>
              <a:chExt cx="0" cy="42693665"/>
            </a:xfrm>
          </xdr:grpSpPr>
          <xdr:sp macro="" textlink="">
            <xdr:nvSpPr>
              <xdr:cNvPr id="7364" name="Option Button 180" hidden="1">
                <a:extLst>
                  <a:ext uri="{63B3BB69-23CF-44E3-9099-C40C66FF867C}">
                    <a14:compatExt spid="_x0000_s7348"/>
                  </a:ext>
                  <a:ext uri="{FF2B5EF4-FFF2-40B4-BE49-F238E27FC236}">
                    <a16:creationId xmlns:a16="http://schemas.microsoft.com/office/drawing/2014/main" id="{00000000-0008-0000-0000-0000C41C0000}"/>
                  </a:ext>
                </a:extLst>
              </xdr:cNvPr>
              <xdr:cNvSpPr/>
            </xdr:nvSpPr>
            <xdr:spPr bwMode="auto">
              <a:xfrm>
                <a:off x="0" y="4374353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65" name="Option Button 181" hidden="1">
                <a:extLst>
                  <a:ext uri="{63B3BB69-23CF-44E3-9099-C40C66FF867C}">
                    <a14:compatExt spid="_x0000_s7349"/>
                  </a:ext>
                  <a:ext uri="{FF2B5EF4-FFF2-40B4-BE49-F238E27FC236}">
                    <a16:creationId xmlns:a16="http://schemas.microsoft.com/office/drawing/2014/main" id="{00000000-0008-0000-0000-0000C5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114</xdr:row>
          <xdr:rowOff>76203</xdr:rowOff>
        </xdr:from>
        <xdr:to>
          <xdr:col>0</xdr:col>
          <xdr:colOff>1710266</xdr:colOff>
          <xdr:row>114</xdr:row>
          <xdr:rowOff>190501</xdr:rowOff>
        </xdr:to>
        <xdr:grpSp>
          <xdr:nvGrpSpPr>
            <xdr:cNvPr id="7366" name="Group 7365">
              <a:extLst>
                <a:ext uri="{FF2B5EF4-FFF2-40B4-BE49-F238E27FC236}">
                  <a16:creationId xmlns:a16="http://schemas.microsoft.com/office/drawing/2014/main" id="{00000000-0008-0000-0000-0000C61C0000}"/>
                </a:ext>
              </a:extLst>
            </xdr:cNvPr>
            <xdr:cNvGrpSpPr/>
          </xdr:nvGrpSpPr>
          <xdr:grpSpPr>
            <a:xfrm>
              <a:off x="0" y="44272203"/>
              <a:ext cx="0" cy="114298"/>
              <a:chOff x="0" y="1430867"/>
              <a:chExt cx="0" cy="43201923"/>
            </a:xfrm>
          </xdr:grpSpPr>
          <xdr:sp macro="" textlink="">
            <xdr:nvSpPr>
              <xdr:cNvPr id="7367" name="Option Button 182" hidden="1">
                <a:extLst>
                  <a:ext uri="{63B3BB69-23CF-44E3-9099-C40C66FF867C}">
                    <a14:compatExt spid="_x0000_s7350"/>
                  </a:ext>
                  <a:ext uri="{FF2B5EF4-FFF2-40B4-BE49-F238E27FC236}">
                    <a16:creationId xmlns:a16="http://schemas.microsoft.com/office/drawing/2014/main" id="{00000000-0008-0000-0000-0000C71C0000}"/>
                  </a:ext>
                </a:extLst>
              </xdr:cNvPr>
              <xdr:cNvSpPr/>
            </xdr:nvSpPr>
            <xdr:spPr bwMode="auto">
              <a:xfrm>
                <a:off x="0" y="4425179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68" name="Option Button 183" hidden="1">
                <a:extLst>
                  <a:ext uri="{63B3BB69-23CF-44E3-9099-C40C66FF867C}">
                    <a14:compatExt spid="_x0000_s7351"/>
                  </a:ext>
                  <a:ext uri="{FF2B5EF4-FFF2-40B4-BE49-F238E27FC236}">
                    <a16:creationId xmlns:a16="http://schemas.microsoft.com/office/drawing/2014/main" id="{00000000-0008-0000-0000-0000C8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117</xdr:row>
          <xdr:rowOff>76203</xdr:rowOff>
        </xdr:from>
        <xdr:to>
          <xdr:col>0</xdr:col>
          <xdr:colOff>1710266</xdr:colOff>
          <xdr:row>117</xdr:row>
          <xdr:rowOff>190501</xdr:rowOff>
        </xdr:to>
        <xdr:grpSp>
          <xdr:nvGrpSpPr>
            <xdr:cNvPr id="7369" name="Group 7368">
              <a:extLst>
                <a:ext uri="{FF2B5EF4-FFF2-40B4-BE49-F238E27FC236}">
                  <a16:creationId xmlns:a16="http://schemas.microsoft.com/office/drawing/2014/main" id="{00000000-0008-0000-0000-0000C91C0000}"/>
                </a:ext>
              </a:extLst>
            </xdr:cNvPr>
            <xdr:cNvGrpSpPr/>
          </xdr:nvGrpSpPr>
          <xdr:grpSpPr>
            <a:xfrm>
              <a:off x="0" y="45045748"/>
              <a:ext cx="0" cy="114298"/>
              <a:chOff x="0" y="1430868"/>
              <a:chExt cx="0" cy="43987412"/>
            </a:xfrm>
          </xdr:grpSpPr>
          <xdr:sp macro="" textlink="">
            <xdr:nvSpPr>
              <xdr:cNvPr id="7370" name="Option Button 184" hidden="1">
                <a:extLst>
                  <a:ext uri="{63B3BB69-23CF-44E3-9099-C40C66FF867C}">
                    <a14:compatExt spid="_x0000_s7352"/>
                  </a:ext>
                  <a:ext uri="{FF2B5EF4-FFF2-40B4-BE49-F238E27FC236}">
                    <a16:creationId xmlns:a16="http://schemas.microsoft.com/office/drawing/2014/main" id="{00000000-0008-0000-0000-0000CA1C0000}"/>
                  </a:ext>
                </a:extLst>
              </xdr:cNvPr>
              <xdr:cNvSpPr/>
            </xdr:nvSpPr>
            <xdr:spPr bwMode="auto">
              <a:xfrm>
                <a:off x="0" y="4503728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71" name="Option Button 185" hidden="1">
                <a:extLst>
                  <a:ext uri="{63B3BB69-23CF-44E3-9099-C40C66FF867C}">
                    <a14:compatExt spid="_x0000_s7353"/>
                  </a:ext>
                  <a:ext uri="{FF2B5EF4-FFF2-40B4-BE49-F238E27FC236}">
                    <a16:creationId xmlns:a16="http://schemas.microsoft.com/office/drawing/2014/main" id="{00000000-0008-0000-0000-0000CB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118</xdr:row>
          <xdr:rowOff>76203</xdr:rowOff>
        </xdr:from>
        <xdr:to>
          <xdr:col>0</xdr:col>
          <xdr:colOff>1710266</xdr:colOff>
          <xdr:row>118</xdr:row>
          <xdr:rowOff>190501</xdr:rowOff>
        </xdr:to>
        <xdr:grpSp>
          <xdr:nvGrpSpPr>
            <xdr:cNvPr id="7372" name="Group 7371">
              <a:extLst>
                <a:ext uri="{FF2B5EF4-FFF2-40B4-BE49-F238E27FC236}">
                  <a16:creationId xmlns:a16="http://schemas.microsoft.com/office/drawing/2014/main" id="{00000000-0008-0000-0000-0000CC1C0000}"/>
                </a:ext>
              </a:extLst>
            </xdr:cNvPr>
            <xdr:cNvGrpSpPr/>
          </xdr:nvGrpSpPr>
          <xdr:grpSpPr>
            <a:xfrm>
              <a:off x="0" y="45438294"/>
              <a:ext cx="0" cy="114298"/>
              <a:chOff x="0" y="1430867"/>
              <a:chExt cx="0" cy="44390966"/>
            </a:xfrm>
          </xdr:grpSpPr>
          <xdr:sp macro="" textlink="">
            <xdr:nvSpPr>
              <xdr:cNvPr id="7373" name="Option Button 186" hidden="1">
                <a:extLst>
                  <a:ext uri="{63B3BB69-23CF-44E3-9099-C40C66FF867C}">
                    <a14:compatExt spid="_x0000_s7354"/>
                  </a:ext>
                  <a:ext uri="{FF2B5EF4-FFF2-40B4-BE49-F238E27FC236}">
                    <a16:creationId xmlns:a16="http://schemas.microsoft.com/office/drawing/2014/main" id="{00000000-0008-0000-0000-0000CD1C0000}"/>
                  </a:ext>
                </a:extLst>
              </xdr:cNvPr>
              <xdr:cNvSpPr/>
            </xdr:nvSpPr>
            <xdr:spPr bwMode="auto">
              <a:xfrm>
                <a:off x="0" y="4544083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74" name="Option Button 187" hidden="1">
                <a:extLst>
                  <a:ext uri="{63B3BB69-23CF-44E3-9099-C40C66FF867C}">
                    <a14:compatExt spid="_x0000_s7355"/>
                  </a:ext>
                  <a:ext uri="{FF2B5EF4-FFF2-40B4-BE49-F238E27FC236}">
                    <a16:creationId xmlns:a16="http://schemas.microsoft.com/office/drawing/2014/main" id="{00000000-0008-0000-0000-0000CE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119</xdr:row>
          <xdr:rowOff>76203</xdr:rowOff>
        </xdr:from>
        <xdr:to>
          <xdr:col>0</xdr:col>
          <xdr:colOff>1710266</xdr:colOff>
          <xdr:row>119</xdr:row>
          <xdr:rowOff>190501</xdr:rowOff>
        </xdr:to>
        <xdr:grpSp>
          <xdr:nvGrpSpPr>
            <xdr:cNvPr id="7375" name="Group 7374">
              <a:extLst>
                <a:ext uri="{FF2B5EF4-FFF2-40B4-BE49-F238E27FC236}">
                  <a16:creationId xmlns:a16="http://schemas.microsoft.com/office/drawing/2014/main" id="{00000000-0008-0000-0000-0000CF1C0000}"/>
                </a:ext>
              </a:extLst>
            </xdr:cNvPr>
            <xdr:cNvGrpSpPr/>
          </xdr:nvGrpSpPr>
          <xdr:grpSpPr>
            <a:xfrm>
              <a:off x="0" y="45882794"/>
              <a:ext cx="0" cy="114298"/>
              <a:chOff x="0" y="1430869"/>
              <a:chExt cx="0" cy="44848134"/>
            </a:xfrm>
          </xdr:grpSpPr>
          <xdr:sp macro="" textlink="">
            <xdr:nvSpPr>
              <xdr:cNvPr id="7376" name="Option Button 188" hidden="1">
                <a:extLst>
                  <a:ext uri="{63B3BB69-23CF-44E3-9099-C40C66FF867C}">
                    <a14:compatExt spid="_x0000_s7356"/>
                  </a:ext>
                  <a:ext uri="{FF2B5EF4-FFF2-40B4-BE49-F238E27FC236}">
                    <a16:creationId xmlns:a16="http://schemas.microsoft.com/office/drawing/2014/main" id="{00000000-0008-0000-0000-0000D01C0000}"/>
                  </a:ext>
                </a:extLst>
              </xdr:cNvPr>
              <xdr:cNvSpPr/>
            </xdr:nvSpPr>
            <xdr:spPr bwMode="auto">
              <a:xfrm>
                <a:off x="0" y="45898003"/>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77" name="Option Button 189" hidden="1">
                <a:extLst>
                  <a:ext uri="{63B3BB69-23CF-44E3-9099-C40C66FF867C}">
                    <a14:compatExt spid="_x0000_s7357"/>
                  </a:ext>
                  <a:ext uri="{FF2B5EF4-FFF2-40B4-BE49-F238E27FC236}">
                    <a16:creationId xmlns:a16="http://schemas.microsoft.com/office/drawing/2014/main" id="{00000000-0008-0000-0000-0000D1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76203</xdr:rowOff>
        </xdr:from>
        <xdr:to>
          <xdr:col>0</xdr:col>
          <xdr:colOff>1710266</xdr:colOff>
          <xdr:row>120</xdr:row>
          <xdr:rowOff>190501</xdr:rowOff>
        </xdr:to>
        <xdr:grpSp>
          <xdr:nvGrpSpPr>
            <xdr:cNvPr id="7378" name="Group 7377">
              <a:extLst>
                <a:ext uri="{FF2B5EF4-FFF2-40B4-BE49-F238E27FC236}">
                  <a16:creationId xmlns:a16="http://schemas.microsoft.com/office/drawing/2014/main" id="{00000000-0008-0000-0000-0000D21C0000}"/>
                </a:ext>
              </a:extLst>
            </xdr:cNvPr>
            <xdr:cNvGrpSpPr/>
          </xdr:nvGrpSpPr>
          <xdr:grpSpPr>
            <a:xfrm>
              <a:off x="0" y="46379248"/>
              <a:ext cx="0" cy="114298"/>
              <a:chOff x="0" y="1430868"/>
              <a:chExt cx="0" cy="45362019"/>
            </a:xfrm>
          </xdr:grpSpPr>
          <xdr:sp macro="" textlink="">
            <xdr:nvSpPr>
              <xdr:cNvPr id="7379" name="Option Button 190" hidden="1">
                <a:extLst>
                  <a:ext uri="{63B3BB69-23CF-44E3-9099-C40C66FF867C}">
                    <a14:compatExt spid="_x0000_s7358"/>
                  </a:ext>
                  <a:ext uri="{FF2B5EF4-FFF2-40B4-BE49-F238E27FC236}">
                    <a16:creationId xmlns:a16="http://schemas.microsoft.com/office/drawing/2014/main" id="{00000000-0008-0000-0000-0000D31C0000}"/>
                  </a:ext>
                </a:extLst>
              </xdr:cNvPr>
              <xdr:cNvSpPr/>
            </xdr:nvSpPr>
            <xdr:spPr bwMode="auto">
              <a:xfrm>
                <a:off x="0" y="4641188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80" name="Option Button 191" hidden="1">
                <a:extLst>
                  <a:ext uri="{63B3BB69-23CF-44E3-9099-C40C66FF867C}">
                    <a14:compatExt spid="_x0000_s7359"/>
                  </a:ext>
                  <a:ext uri="{FF2B5EF4-FFF2-40B4-BE49-F238E27FC236}">
                    <a16:creationId xmlns:a16="http://schemas.microsoft.com/office/drawing/2014/main" id="{00000000-0008-0000-0000-0000D4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124</xdr:row>
          <xdr:rowOff>76203</xdr:rowOff>
        </xdr:from>
        <xdr:to>
          <xdr:col>0</xdr:col>
          <xdr:colOff>1710266</xdr:colOff>
          <xdr:row>124</xdr:row>
          <xdr:rowOff>190501</xdr:rowOff>
        </xdr:to>
        <xdr:grpSp>
          <xdr:nvGrpSpPr>
            <xdr:cNvPr id="7381" name="Group 7380">
              <a:extLst>
                <a:ext uri="{FF2B5EF4-FFF2-40B4-BE49-F238E27FC236}">
                  <a16:creationId xmlns:a16="http://schemas.microsoft.com/office/drawing/2014/main" id="{00000000-0008-0000-0000-0000D51C0000}"/>
                </a:ext>
              </a:extLst>
            </xdr:cNvPr>
            <xdr:cNvGrpSpPr/>
          </xdr:nvGrpSpPr>
          <xdr:grpSpPr>
            <a:xfrm>
              <a:off x="0" y="47314430"/>
              <a:ext cx="0" cy="114298"/>
              <a:chOff x="0" y="1430868"/>
              <a:chExt cx="0" cy="46327168"/>
            </a:xfrm>
          </xdr:grpSpPr>
          <xdr:sp macro="" textlink="">
            <xdr:nvSpPr>
              <xdr:cNvPr id="7382" name="Option Button 192" hidden="1">
                <a:extLst>
                  <a:ext uri="{63B3BB69-23CF-44E3-9099-C40C66FF867C}">
                    <a14:compatExt spid="_x0000_s7360"/>
                  </a:ext>
                  <a:ext uri="{FF2B5EF4-FFF2-40B4-BE49-F238E27FC236}">
                    <a16:creationId xmlns:a16="http://schemas.microsoft.com/office/drawing/2014/main" id="{00000000-0008-0000-0000-0000D61C0000}"/>
                  </a:ext>
                </a:extLst>
              </xdr:cNvPr>
              <xdr:cNvSpPr/>
            </xdr:nvSpPr>
            <xdr:spPr bwMode="auto">
              <a:xfrm>
                <a:off x="0" y="4737703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83" name="Option Button 193" hidden="1">
                <a:extLst>
                  <a:ext uri="{63B3BB69-23CF-44E3-9099-C40C66FF867C}">
                    <a14:compatExt spid="_x0000_s7361"/>
                  </a:ext>
                  <a:ext uri="{FF2B5EF4-FFF2-40B4-BE49-F238E27FC236}">
                    <a16:creationId xmlns:a16="http://schemas.microsoft.com/office/drawing/2014/main" id="{00000000-0008-0000-0000-0000D7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125</xdr:row>
          <xdr:rowOff>76203</xdr:rowOff>
        </xdr:from>
        <xdr:to>
          <xdr:col>0</xdr:col>
          <xdr:colOff>1710266</xdr:colOff>
          <xdr:row>125</xdr:row>
          <xdr:rowOff>190501</xdr:rowOff>
        </xdr:to>
        <xdr:grpSp>
          <xdr:nvGrpSpPr>
            <xdr:cNvPr id="7384" name="Group 7383">
              <a:extLst>
                <a:ext uri="{FF2B5EF4-FFF2-40B4-BE49-F238E27FC236}">
                  <a16:creationId xmlns:a16="http://schemas.microsoft.com/office/drawing/2014/main" id="{00000000-0008-0000-0000-0000D81C0000}"/>
                </a:ext>
              </a:extLst>
            </xdr:cNvPr>
            <xdr:cNvGrpSpPr/>
          </xdr:nvGrpSpPr>
          <xdr:grpSpPr>
            <a:xfrm>
              <a:off x="0" y="48111067"/>
              <a:ext cx="0" cy="114298"/>
              <a:chOff x="0" y="1430868"/>
              <a:chExt cx="0" cy="47078419"/>
            </a:xfrm>
          </xdr:grpSpPr>
          <xdr:sp macro="" textlink="">
            <xdr:nvSpPr>
              <xdr:cNvPr id="7385" name="Option Button 194" hidden="1">
                <a:extLst>
                  <a:ext uri="{63B3BB69-23CF-44E3-9099-C40C66FF867C}">
                    <a14:compatExt spid="_x0000_s7362"/>
                  </a:ext>
                  <a:ext uri="{FF2B5EF4-FFF2-40B4-BE49-F238E27FC236}">
                    <a16:creationId xmlns:a16="http://schemas.microsoft.com/office/drawing/2014/main" id="{00000000-0008-0000-0000-0000D91C0000}"/>
                  </a:ext>
                </a:extLst>
              </xdr:cNvPr>
              <xdr:cNvSpPr/>
            </xdr:nvSpPr>
            <xdr:spPr bwMode="auto">
              <a:xfrm>
                <a:off x="0" y="4812828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86" name="Option Button 195" hidden="1">
                <a:extLst>
                  <a:ext uri="{63B3BB69-23CF-44E3-9099-C40C66FF867C}">
                    <a14:compatExt spid="_x0000_s7363"/>
                  </a:ext>
                  <a:ext uri="{FF2B5EF4-FFF2-40B4-BE49-F238E27FC236}">
                    <a16:creationId xmlns:a16="http://schemas.microsoft.com/office/drawing/2014/main" id="{00000000-0008-0000-0000-0000DA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126</xdr:row>
          <xdr:rowOff>76203</xdr:rowOff>
        </xdr:from>
        <xdr:to>
          <xdr:col>0</xdr:col>
          <xdr:colOff>1710266</xdr:colOff>
          <xdr:row>126</xdr:row>
          <xdr:rowOff>190501</xdr:rowOff>
        </xdr:to>
        <xdr:grpSp>
          <xdr:nvGrpSpPr>
            <xdr:cNvPr id="7387" name="Group 7386">
              <a:extLst>
                <a:ext uri="{FF2B5EF4-FFF2-40B4-BE49-F238E27FC236}">
                  <a16:creationId xmlns:a16="http://schemas.microsoft.com/office/drawing/2014/main" id="{00000000-0008-0000-0000-0000DB1C0000}"/>
                </a:ext>
              </a:extLst>
            </xdr:cNvPr>
            <xdr:cNvGrpSpPr/>
          </xdr:nvGrpSpPr>
          <xdr:grpSpPr>
            <a:xfrm>
              <a:off x="0" y="48515158"/>
              <a:ext cx="0" cy="114298"/>
              <a:chOff x="0" y="1430869"/>
              <a:chExt cx="0" cy="47489136"/>
            </a:xfrm>
          </xdr:grpSpPr>
          <xdr:sp macro="" textlink="">
            <xdr:nvSpPr>
              <xdr:cNvPr id="7388" name="Option Button 196" hidden="1">
                <a:extLst>
                  <a:ext uri="{63B3BB69-23CF-44E3-9099-C40C66FF867C}">
                    <a14:compatExt spid="_x0000_s7364"/>
                  </a:ext>
                  <a:ext uri="{FF2B5EF4-FFF2-40B4-BE49-F238E27FC236}">
                    <a16:creationId xmlns:a16="http://schemas.microsoft.com/office/drawing/2014/main" id="{00000000-0008-0000-0000-0000DC1C0000}"/>
                  </a:ext>
                </a:extLst>
              </xdr:cNvPr>
              <xdr:cNvSpPr/>
            </xdr:nvSpPr>
            <xdr:spPr bwMode="auto">
              <a:xfrm>
                <a:off x="0" y="48539005"/>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89" name="Option Button 197" hidden="1">
                <a:extLst>
                  <a:ext uri="{63B3BB69-23CF-44E3-9099-C40C66FF867C}">
                    <a14:compatExt spid="_x0000_s7365"/>
                  </a:ext>
                  <a:ext uri="{FF2B5EF4-FFF2-40B4-BE49-F238E27FC236}">
                    <a16:creationId xmlns:a16="http://schemas.microsoft.com/office/drawing/2014/main" id="{00000000-0008-0000-0000-0000DD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129</xdr:row>
          <xdr:rowOff>76203</xdr:rowOff>
        </xdr:from>
        <xdr:to>
          <xdr:col>0</xdr:col>
          <xdr:colOff>1710266</xdr:colOff>
          <xdr:row>129</xdr:row>
          <xdr:rowOff>190501</xdr:rowOff>
        </xdr:to>
        <xdr:grpSp>
          <xdr:nvGrpSpPr>
            <xdr:cNvPr id="7390" name="Group 7389">
              <a:extLst>
                <a:ext uri="{FF2B5EF4-FFF2-40B4-BE49-F238E27FC236}">
                  <a16:creationId xmlns:a16="http://schemas.microsoft.com/office/drawing/2014/main" id="{00000000-0008-0000-0000-0000DE1C0000}"/>
                </a:ext>
              </a:extLst>
            </xdr:cNvPr>
            <xdr:cNvGrpSpPr/>
          </xdr:nvGrpSpPr>
          <xdr:grpSpPr>
            <a:xfrm>
              <a:off x="0" y="49265612"/>
              <a:ext cx="0" cy="114298"/>
              <a:chOff x="0" y="1430869"/>
              <a:chExt cx="0" cy="48278867"/>
            </a:xfrm>
          </xdr:grpSpPr>
          <xdr:sp macro="" textlink="">
            <xdr:nvSpPr>
              <xdr:cNvPr id="7391" name="Option Button 198" hidden="1">
                <a:extLst>
                  <a:ext uri="{63B3BB69-23CF-44E3-9099-C40C66FF867C}">
                    <a14:compatExt spid="_x0000_s7366"/>
                  </a:ext>
                  <a:ext uri="{FF2B5EF4-FFF2-40B4-BE49-F238E27FC236}">
                    <a16:creationId xmlns:a16="http://schemas.microsoft.com/office/drawing/2014/main" id="{00000000-0008-0000-0000-0000DF1C0000}"/>
                  </a:ext>
                </a:extLst>
              </xdr:cNvPr>
              <xdr:cNvSpPr/>
            </xdr:nvSpPr>
            <xdr:spPr bwMode="auto">
              <a:xfrm>
                <a:off x="0" y="4932873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92" name="Option Button 199" hidden="1">
                <a:extLst>
                  <a:ext uri="{63B3BB69-23CF-44E3-9099-C40C66FF867C}">
                    <a14:compatExt spid="_x0000_s7367"/>
                  </a:ext>
                  <a:ext uri="{FF2B5EF4-FFF2-40B4-BE49-F238E27FC236}">
                    <a16:creationId xmlns:a16="http://schemas.microsoft.com/office/drawing/2014/main" id="{00000000-0008-0000-0000-0000E0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130</xdr:row>
          <xdr:rowOff>76203</xdr:rowOff>
        </xdr:from>
        <xdr:to>
          <xdr:col>0</xdr:col>
          <xdr:colOff>1710266</xdr:colOff>
          <xdr:row>130</xdr:row>
          <xdr:rowOff>190501</xdr:rowOff>
        </xdr:to>
        <xdr:grpSp>
          <xdr:nvGrpSpPr>
            <xdr:cNvPr id="7393" name="Group 7392">
              <a:extLst>
                <a:ext uri="{FF2B5EF4-FFF2-40B4-BE49-F238E27FC236}">
                  <a16:creationId xmlns:a16="http://schemas.microsoft.com/office/drawing/2014/main" id="{00000000-0008-0000-0000-0000E11C0000}"/>
                </a:ext>
              </a:extLst>
            </xdr:cNvPr>
            <xdr:cNvGrpSpPr/>
          </xdr:nvGrpSpPr>
          <xdr:grpSpPr>
            <a:xfrm>
              <a:off x="0" y="49646612"/>
              <a:ext cx="0" cy="114298"/>
              <a:chOff x="0" y="1430869"/>
              <a:chExt cx="0" cy="48656467"/>
            </a:xfrm>
          </xdr:grpSpPr>
          <xdr:sp macro="" textlink="">
            <xdr:nvSpPr>
              <xdr:cNvPr id="7394" name="Option Button 200" hidden="1">
                <a:extLst>
                  <a:ext uri="{63B3BB69-23CF-44E3-9099-C40C66FF867C}">
                    <a14:compatExt spid="_x0000_s7368"/>
                  </a:ext>
                  <a:ext uri="{FF2B5EF4-FFF2-40B4-BE49-F238E27FC236}">
                    <a16:creationId xmlns:a16="http://schemas.microsoft.com/office/drawing/2014/main" id="{00000000-0008-0000-0000-0000E21C0000}"/>
                  </a:ext>
                </a:extLst>
              </xdr:cNvPr>
              <xdr:cNvSpPr/>
            </xdr:nvSpPr>
            <xdr:spPr bwMode="auto">
              <a:xfrm>
                <a:off x="0" y="4970633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95" name="Option Button 201" hidden="1">
                <a:extLst>
                  <a:ext uri="{63B3BB69-23CF-44E3-9099-C40C66FF867C}">
                    <a14:compatExt spid="_x0000_s7369"/>
                  </a:ext>
                  <a:ext uri="{FF2B5EF4-FFF2-40B4-BE49-F238E27FC236}">
                    <a16:creationId xmlns:a16="http://schemas.microsoft.com/office/drawing/2014/main" id="{00000000-0008-0000-0000-0000E3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133</xdr:row>
          <xdr:rowOff>76203</xdr:rowOff>
        </xdr:from>
        <xdr:to>
          <xdr:col>0</xdr:col>
          <xdr:colOff>1710266</xdr:colOff>
          <xdr:row>133</xdr:row>
          <xdr:rowOff>190501</xdr:rowOff>
        </xdr:to>
        <xdr:grpSp>
          <xdr:nvGrpSpPr>
            <xdr:cNvPr id="7396" name="Group 7395">
              <a:extLst>
                <a:ext uri="{FF2B5EF4-FFF2-40B4-BE49-F238E27FC236}">
                  <a16:creationId xmlns:a16="http://schemas.microsoft.com/office/drawing/2014/main" id="{00000000-0008-0000-0000-0000E41C0000}"/>
                </a:ext>
              </a:extLst>
            </xdr:cNvPr>
            <xdr:cNvGrpSpPr/>
          </xdr:nvGrpSpPr>
          <xdr:grpSpPr>
            <a:xfrm>
              <a:off x="0" y="50385521"/>
              <a:ext cx="0" cy="114298"/>
              <a:chOff x="0" y="1430869"/>
              <a:chExt cx="0" cy="49429669"/>
            </a:xfrm>
          </xdr:grpSpPr>
          <xdr:sp macro="" textlink="">
            <xdr:nvSpPr>
              <xdr:cNvPr id="7397" name="Option Button 202" hidden="1">
                <a:extLst>
                  <a:ext uri="{63B3BB69-23CF-44E3-9099-C40C66FF867C}">
                    <a14:compatExt spid="_x0000_s7370"/>
                  </a:ext>
                  <a:ext uri="{FF2B5EF4-FFF2-40B4-BE49-F238E27FC236}">
                    <a16:creationId xmlns:a16="http://schemas.microsoft.com/office/drawing/2014/main" id="{00000000-0008-0000-0000-0000E51C0000}"/>
                  </a:ext>
                </a:extLst>
              </xdr:cNvPr>
              <xdr:cNvSpPr/>
            </xdr:nvSpPr>
            <xdr:spPr bwMode="auto">
              <a:xfrm>
                <a:off x="0" y="5047953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398" name="Option Button 203" hidden="1">
                <a:extLst>
                  <a:ext uri="{63B3BB69-23CF-44E3-9099-C40C66FF867C}">
                    <a14:compatExt spid="_x0000_s7371"/>
                  </a:ext>
                  <a:ext uri="{FF2B5EF4-FFF2-40B4-BE49-F238E27FC236}">
                    <a16:creationId xmlns:a16="http://schemas.microsoft.com/office/drawing/2014/main" id="{00000000-0008-0000-0000-0000E6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134</xdr:row>
          <xdr:rowOff>76203</xdr:rowOff>
        </xdr:from>
        <xdr:to>
          <xdr:col>0</xdr:col>
          <xdr:colOff>1710266</xdr:colOff>
          <xdr:row>134</xdr:row>
          <xdr:rowOff>190501</xdr:rowOff>
        </xdr:to>
        <xdr:grpSp>
          <xdr:nvGrpSpPr>
            <xdr:cNvPr id="7399" name="Group 7398">
              <a:extLst>
                <a:ext uri="{FF2B5EF4-FFF2-40B4-BE49-F238E27FC236}">
                  <a16:creationId xmlns:a16="http://schemas.microsoft.com/office/drawing/2014/main" id="{00000000-0008-0000-0000-0000E71C0000}"/>
                </a:ext>
              </a:extLst>
            </xdr:cNvPr>
            <xdr:cNvGrpSpPr/>
          </xdr:nvGrpSpPr>
          <xdr:grpSpPr>
            <a:xfrm>
              <a:off x="0" y="50789612"/>
              <a:ext cx="0" cy="114298"/>
              <a:chOff x="0" y="1430866"/>
              <a:chExt cx="0" cy="49825558"/>
            </a:xfrm>
          </xdr:grpSpPr>
          <xdr:sp macro="" textlink="">
            <xdr:nvSpPr>
              <xdr:cNvPr id="7400" name="Option Button 204" hidden="1">
                <a:extLst>
                  <a:ext uri="{63B3BB69-23CF-44E3-9099-C40C66FF867C}">
                    <a14:compatExt spid="_x0000_s7372"/>
                  </a:ext>
                  <a:ext uri="{FF2B5EF4-FFF2-40B4-BE49-F238E27FC236}">
                    <a16:creationId xmlns:a16="http://schemas.microsoft.com/office/drawing/2014/main" id="{00000000-0008-0000-0000-0000E81C0000}"/>
                  </a:ext>
                </a:extLst>
              </xdr:cNvPr>
              <xdr:cNvSpPr/>
            </xdr:nvSpPr>
            <xdr:spPr bwMode="auto">
              <a:xfrm>
                <a:off x="0" y="50875424"/>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401" name="Option Button 205" hidden="1">
                <a:extLst>
                  <a:ext uri="{63B3BB69-23CF-44E3-9099-C40C66FF867C}">
                    <a14:compatExt spid="_x0000_s7373"/>
                  </a:ext>
                  <a:ext uri="{FF2B5EF4-FFF2-40B4-BE49-F238E27FC236}">
                    <a16:creationId xmlns:a16="http://schemas.microsoft.com/office/drawing/2014/main" id="{00000000-0008-0000-0000-0000E91C0000}"/>
                  </a:ext>
                </a:extLst>
              </xdr:cNvPr>
              <xdr:cNvSpPr/>
            </xdr:nvSpPr>
            <xdr:spPr bwMode="auto">
              <a:xfrm>
                <a:off x="0" y="143086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135</xdr:row>
          <xdr:rowOff>76203</xdr:rowOff>
        </xdr:from>
        <xdr:to>
          <xdr:col>0</xdr:col>
          <xdr:colOff>1710266</xdr:colOff>
          <xdr:row>135</xdr:row>
          <xdr:rowOff>190501</xdr:rowOff>
        </xdr:to>
        <xdr:grpSp>
          <xdr:nvGrpSpPr>
            <xdr:cNvPr id="7402" name="Group 7401">
              <a:extLst>
                <a:ext uri="{FF2B5EF4-FFF2-40B4-BE49-F238E27FC236}">
                  <a16:creationId xmlns:a16="http://schemas.microsoft.com/office/drawing/2014/main" id="{00000000-0008-0000-0000-0000EA1C0000}"/>
                </a:ext>
              </a:extLst>
            </xdr:cNvPr>
            <xdr:cNvGrpSpPr/>
          </xdr:nvGrpSpPr>
          <xdr:grpSpPr>
            <a:xfrm>
              <a:off x="0" y="51234112"/>
              <a:ext cx="0" cy="114298"/>
              <a:chOff x="0" y="1430867"/>
              <a:chExt cx="0" cy="50285841"/>
            </a:xfrm>
          </xdr:grpSpPr>
          <xdr:sp macro="" textlink="">
            <xdr:nvSpPr>
              <xdr:cNvPr id="7403" name="Option Button 206" hidden="1">
                <a:extLst>
                  <a:ext uri="{63B3BB69-23CF-44E3-9099-C40C66FF867C}">
                    <a14:compatExt spid="_x0000_s7374"/>
                  </a:ext>
                  <a:ext uri="{FF2B5EF4-FFF2-40B4-BE49-F238E27FC236}">
                    <a16:creationId xmlns:a16="http://schemas.microsoft.com/office/drawing/2014/main" id="{00000000-0008-0000-0000-0000EB1C0000}"/>
                  </a:ext>
                </a:extLst>
              </xdr:cNvPr>
              <xdr:cNvSpPr/>
            </xdr:nvSpPr>
            <xdr:spPr bwMode="auto">
              <a:xfrm>
                <a:off x="0" y="5133570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404" name="Option Button 207" hidden="1">
                <a:extLst>
                  <a:ext uri="{63B3BB69-23CF-44E3-9099-C40C66FF867C}">
                    <a14:compatExt spid="_x0000_s7375"/>
                  </a:ext>
                  <a:ext uri="{FF2B5EF4-FFF2-40B4-BE49-F238E27FC236}">
                    <a16:creationId xmlns:a16="http://schemas.microsoft.com/office/drawing/2014/main" id="{00000000-0008-0000-0000-0000EC1C0000}"/>
                  </a:ext>
                </a:extLst>
              </xdr:cNvPr>
              <xdr:cNvSpPr/>
            </xdr:nvSpPr>
            <xdr:spPr bwMode="auto">
              <a:xfrm>
                <a:off x="0" y="14308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136</xdr:row>
          <xdr:rowOff>76203</xdr:rowOff>
        </xdr:from>
        <xdr:to>
          <xdr:col>0</xdr:col>
          <xdr:colOff>1710266</xdr:colOff>
          <xdr:row>136</xdr:row>
          <xdr:rowOff>190501</xdr:rowOff>
        </xdr:to>
        <xdr:grpSp>
          <xdr:nvGrpSpPr>
            <xdr:cNvPr id="7405" name="Group 7404">
              <a:extLst>
                <a:ext uri="{FF2B5EF4-FFF2-40B4-BE49-F238E27FC236}">
                  <a16:creationId xmlns:a16="http://schemas.microsoft.com/office/drawing/2014/main" id="{00000000-0008-0000-0000-0000ED1C0000}"/>
                </a:ext>
              </a:extLst>
            </xdr:cNvPr>
            <xdr:cNvGrpSpPr/>
          </xdr:nvGrpSpPr>
          <xdr:grpSpPr>
            <a:xfrm>
              <a:off x="0" y="51667067"/>
              <a:ext cx="0" cy="114298"/>
              <a:chOff x="0" y="1430868"/>
              <a:chExt cx="0" cy="50695620"/>
            </a:xfrm>
          </xdr:grpSpPr>
          <xdr:sp macro="" textlink="">
            <xdr:nvSpPr>
              <xdr:cNvPr id="7406" name="Option Button 208" hidden="1">
                <a:extLst>
                  <a:ext uri="{63B3BB69-23CF-44E3-9099-C40C66FF867C}">
                    <a14:compatExt spid="_x0000_s7376"/>
                  </a:ext>
                  <a:ext uri="{FF2B5EF4-FFF2-40B4-BE49-F238E27FC236}">
                    <a16:creationId xmlns:a16="http://schemas.microsoft.com/office/drawing/2014/main" id="{00000000-0008-0000-0000-0000EE1C0000}"/>
                  </a:ext>
                </a:extLst>
              </xdr:cNvPr>
              <xdr:cNvSpPr/>
            </xdr:nvSpPr>
            <xdr:spPr bwMode="auto">
              <a:xfrm>
                <a:off x="0" y="5174548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407" name="Option Button 209" hidden="1">
                <a:extLst>
                  <a:ext uri="{63B3BB69-23CF-44E3-9099-C40C66FF867C}">
                    <a14:compatExt spid="_x0000_s7377"/>
                  </a:ext>
                  <a:ext uri="{FF2B5EF4-FFF2-40B4-BE49-F238E27FC236}">
                    <a16:creationId xmlns:a16="http://schemas.microsoft.com/office/drawing/2014/main" id="{00000000-0008-0000-0000-0000EF1C0000}"/>
                  </a:ext>
                </a:extLst>
              </xdr:cNvPr>
              <xdr:cNvSpPr/>
            </xdr:nvSpPr>
            <xdr:spPr bwMode="auto">
              <a:xfrm>
                <a:off x="0" y="1430868"/>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139</xdr:row>
          <xdr:rowOff>76203</xdr:rowOff>
        </xdr:from>
        <xdr:to>
          <xdr:col>0</xdr:col>
          <xdr:colOff>1710266</xdr:colOff>
          <xdr:row>139</xdr:row>
          <xdr:rowOff>190501</xdr:rowOff>
        </xdr:to>
        <xdr:grpSp>
          <xdr:nvGrpSpPr>
            <xdr:cNvPr id="7408" name="Group 7407">
              <a:extLst>
                <a:ext uri="{FF2B5EF4-FFF2-40B4-BE49-F238E27FC236}">
                  <a16:creationId xmlns:a16="http://schemas.microsoft.com/office/drawing/2014/main" id="{00000000-0008-0000-0000-0000F01C0000}"/>
                </a:ext>
              </a:extLst>
            </xdr:cNvPr>
            <xdr:cNvGrpSpPr/>
          </xdr:nvGrpSpPr>
          <xdr:grpSpPr>
            <a:xfrm>
              <a:off x="0" y="52417521"/>
              <a:ext cx="0" cy="114298"/>
              <a:chOff x="0" y="1430869"/>
              <a:chExt cx="0" cy="51474631"/>
            </a:xfrm>
          </xdr:grpSpPr>
          <xdr:sp macro="" textlink="">
            <xdr:nvSpPr>
              <xdr:cNvPr id="7409" name="Option Button 210" hidden="1">
                <a:extLst>
                  <a:ext uri="{63B3BB69-23CF-44E3-9099-C40C66FF867C}">
                    <a14:compatExt spid="_x0000_s7378"/>
                  </a:ext>
                  <a:ext uri="{FF2B5EF4-FFF2-40B4-BE49-F238E27FC236}">
                    <a16:creationId xmlns:a16="http://schemas.microsoft.com/office/drawing/2014/main" id="{00000000-0008-0000-0000-0000F11C0000}"/>
                  </a:ext>
                </a:extLst>
              </xdr:cNvPr>
              <xdr:cNvSpPr/>
            </xdr:nvSpPr>
            <xdr:spPr bwMode="auto">
              <a:xfrm>
                <a:off x="0" y="52524500"/>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410" name="Option Button 211" hidden="1">
                <a:extLst>
                  <a:ext uri="{63B3BB69-23CF-44E3-9099-C40C66FF867C}">
                    <a14:compatExt spid="_x0000_s7379"/>
                  </a:ext>
                  <a:ext uri="{FF2B5EF4-FFF2-40B4-BE49-F238E27FC236}">
                    <a16:creationId xmlns:a16="http://schemas.microsoft.com/office/drawing/2014/main" id="{00000000-0008-0000-0000-0000F2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140</xdr:row>
          <xdr:rowOff>76203</xdr:rowOff>
        </xdr:from>
        <xdr:to>
          <xdr:col>0</xdr:col>
          <xdr:colOff>1710266</xdr:colOff>
          <xdr:row>140</xdr:row>
          <xdr:rowOff>190501</xdr:rowOff>
        </xdr:to>
        <xdr:grpSp>
          <xdr:nvGrpSpPr>
            <xdr:cNvPr id="7411" name="Group 7410">
              <a:extLst>
                <a:ext uri="{FF2B5EF4-FFF2-40B4-BE49-F238E27FC236}">
                  <a16:creationId xmlns:a16="http://schemas.microsoft.com/office/drawing/2014/main" id="{00000000-0008-0000-0000-0000F31C0000}"/>
                </a:ext>
              </a:extLst>
            </xdr:cNvPr>
            <xdr:cNvGrpSpPr/>
          </xdr:nvGrpSpPr>
          <xdr:grpSpPr>
            <a:xfrm>
              <a:off x="0" y="52810067"/>
              <a:ext cx="0" cy="114298"/>
              <a:chOff x="0" y="1430869"/>
              <a:chExt cx="0" cy="51904098"/>
            </a:xfrm>
          </xdr:grpSpPr>
          <xdr:sp macro="" textlink="">
            <xdr:nvSpPr>
              <xdr:cNvPr id="7412" name="Option Button 212" hidden="1">
                <a:extLst>
                  <a:ext uri="{63B3BB69-23CF-44E3-9099-C40C66FF867C}">
                    <a14:compatExt spid="_x0000_s7380"/>
                  </a:ext>
                  <a:ext uri="{FF2B5EF4-FFF2-40B4-BE49-F238E27FC236}">
                    <a16:creationId xmlns:a16="http://schemas.microsoft.com/office/drawing/2014/main" id="{00000000-0008-0000-0000-0000F41C0000}"/>
                  </a:ext>
                </a:extLst>
              </xdr:cNvPr>
              <xdr:cNvSpPr/>
            </xdr:nvSpPr>
            <xdr:spPr bwMode="auto">
              <a:xfrm>
                <a:off x="0" y="52953967"/>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413" name="Option Button 213" hidden="1">
                <a:extLst>
                  <a:ext uri="{63B3BB69-23CF-44E3-9099-C40C66FF867C}">
                    <a14:compatExt spid="_x0000_s7381"/>
                  </a:ext>
                  <a:ext uri="{FF2B5EF4-FFF2-40B4-BE49-F238E27FC236}">
                    <a16:creationId xmlns:a16="http://schemas.microsoft.com/office/drawing/2014/main" id="{00000000-0008-0000-0000-0000F5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141</xdr:row>
          <xdr:rowOff>76203</xdr:rowOff>
        </xdr:from>
        <xdr:to>
          <xdr:col>0</xdr:col>
          <xdr:colOff>1710266</xdr:colOff>
          <xdr:row>141</xdr:row>
          <xdr:rowOff>190501</xdr:rowOff>
        </xdr:to>
        <xdr:grpSp>
          <xdr:nvGrpSpPr>
            <xdr:cNvPr id="7414" name="Group 7413">
              <a:extLst>
                <a:ext uri="{FF2B5EF4-FFF2-40B4-BE49-F238E27FC236}">
                  <a16:creationId xmlns:a16="http://schemas.microsoft.com/office/drawing/2014/main" id="{00000000-0008-0000-0000-0000F61C0000}"/>
                </a:ext>
              </a:extLst>
            </xdr:cNvPr>
            <xdr:cNvGrpSpPr/>
          </xdr:nvGrpSpPr>
          <xdr:grpSpPr>
            <a:xfrm>
              <a:off x="0" y="53191067"/>
              <a:ext cx="0" cy="114298"/>
              <a:chOff x="0" y="1430869"/>
              <a:chExt cx="0" cy="52277957"/>
            </a:xfrm>
          </xdr:grpSpPr>
          <xdr:sp macro="" textlink="">
            <xdr:nvSpPr>
              <xdr:cNvPr id="7415" name="Option Button 214" hidden="1">
                <a:extLst>
                  <a:ext uri="{63B3BB69-23CF-44E3-9099-C40C66FF867C}">
                    <a14:compatExt spid="_x0000_s7382"/>
                  </a:ext>
                  <a:ext uri="{FF2B5EF4-FFF2-40B4-BE49-F238E27FC236}">
                    <a16:creationId xmlns:a16="http://schemas.microsoft.com/office/drawing/2014/main" id="{00000000-0008-0000-0000-0000F71C0000}"/>
                  </a:ext>
                </a:extLst>
              </xdr:cNvPr>
              <xdr:cNvSpPr/>
            </xdr:nvSpPr>
            <xdr:spPr bwMode="auto">
              <a:xfrm>
                <a:off x="0" y="53327826"/>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Jah (Yes)</a:t>
                </a:r>
              </a:p>
            </xdr:txBody>
          </xdr:sp>
          <xdr:sp macro="" textlink="">
            <xdr:nvSpPr>
              <xdr:cNvPr id="7416" name="Option Button 215" hidden="1">
                <a:extLst>
                  <a:ext uri="{63B3BB69-23CF-44E3-9099-C40C66FF867C}">
                    <a14:compatExt spid="_x0000_s7383"/>
                  </a:ext>
                  <a:ext uri="{FF2B5EF4-FFF2-40B4-BE49-F238E27FC236}">
                    <a16:creationId xmlns:a16="http://schemas.microsoft.com/office/drawing/2014/main" id="{00000000-0008-0000-0000-0000F81C0000}"/>
                  </a:ext>
                </a:extLst>
              </xdr:cNvPr>
              <xdr:cNvSpPr/>
            </xdr:nvSpPr>
            <xdr:spPr bwMode="auto">
              <a:xfrm>
                <a:off x="0" y="1430869"/>
                <a:ext cx="0" cy="381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Ei (No)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38</xdr:row>
          <xdr:rowOff>12700</xdr:rowOff>
        </xdr:from>
        <xdr:to>
          <xdr:col>7</xdr:col>
          <xdr:colOff>12700</xdr:colOff>
          <xdr:row>39</xdr:row>
          <xdr:rowOff>12700</xdr:rowOff>
        </xdr:to>
        <xdr:sp macro="" textlink="">
          <xdr:nvSpPr>
            <xdr:cNvPr id="7417" name="Check Box 216" hidden="1">
              <a:extLst>
                <a:ext uri="{63B3BB69-23CF-44E3-9099-C40C66FF867C}">
                  <a14:compatExt spid="_x0000_s7384"/>
                </a:ext>
                <a:ext uri="{FF2B5EF4-FFF2-40B4-BE49-F238E27FC236}">
                  <a16:creationId xmlns:a16="http://schemas.microsoft.com/office/drawing/2014/main" id="{00000000-0008-0000-00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39</xdr:row>
          <xdr:rowOff>12700</xdr:rowOff>
        </xdr:from>
        <xdr:to>
          <xdr:col>7</xdr:col>
          <xdr:colOff>12700</xdr:colOff>
          <xdr:row>40</xdr:row>
          <xdr:rowOff>0</xdr:rowOff>
        </xdr:to>
        <xdr:sp macro="" textlink="">
          <xdr:nvSpPr>
            <xdr:cNvPr id="7418" name="Check Box 217" hidden="1">
              <a:extLst>
                <a:ext uri="{63B3BB69-23CF-44E3-9099-C40C66FF867C}">
                  <a14:compatExt spid="_x0000_s7385"/>
                </a:ext>
                <a:ext uri="{FF2B5EF4-FFF2-40B4-BE49-F238E27FC236}">
                  <a16:creationId xmlns:a16="http://schemas.microsoft.com/office/drawing/2014/main" id="{00000000-0008-0000-00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40</xdr:row>
          <xdr:rowOff>12700</xdr:rowOff>
        </xdr:from>
        <xdr:to>
          <xdr:col>7</xdr:col>
          <xdr:colOff>12700</xdr:colOff>
          <xdr:row>41</xdr:row>
          <xdr:rowOff>38100</xdr:rowOff>
        </xdr:to>
        <xdr:sp macro="" textlink="">
          <xdr:nvSpPr>
            <xdr:cNvPr id="7419" name="Check Box 218" hidden="1">
              <a:extLst>
                <a:ext uri="{63B3BB69-23CF-44E3-9099-C40C66FF867C}">
                  <a14:compatExt spid="_x0000_s7386"/>
                </a:ext>
                <a:ext uri="{FF2B5EF4-FFF2-40B4-BE49-F238E27FC236}">
                  <a16:creationId xmlns:a16="http://schemas.microsoft.com/office/drawing/2014/main" id="{00000000-0008-0000-00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41</xdr:row>
          <xdr:rowOff>12700</xdr:rowOff>
        </xdr:from>
        <xdr:to>
          <xdr:col>7</xdr:col>
          <xdr:colOff>12700</xdr:colOff>
          <xdr:row>42</xdr:row>
          <xdr:rowOff>12700</xdr:rowOff>
        </xdr:to>
        <xdr:sp macro="" textlink="">
          <xdr:nvSpPr>
            <xdr:cNvPr id="7420" name="Check Box 219" hidden="1">
              <a:extLst>
                <a:ext uri="{63B3BB69-23CF-44E3-9099-C40C66FF867C}">
                  <a14:compatExt spid="_x0000_s7387"/>
                </a:ext>
                <a:ext uri="{FF2B5EF4-FFF2-40B4-BE49-F238E27FC236}">
                  <a16:creationId xmlns:a16="http://schemas.microsoft.com/office/drawing/2014/main" id="{00000000-0008-0000-00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42</xdr:row>
          <xdr:rowOff>12700</xdr:rowOff>
        </xdr:from>
        <xdr:to>
          <xdr:col>7</xdr:col>
          <xdr:colOff>12700</xdr:colOff>
          <xdr:row>43</xdr:row>
          <xdr:rowOff>0</xdr:rowOff>
        </xdr:to>
        <xdr:sp macro="" textlink="">
          <xdr:nvSpPr>
            <xdr:cNvPr id="7421" name="Check Box 220" hidden="1">
              <a:extLst>
                <a:ext uri="{63B3BB69-23CF-44E3-9099-C40C66FF867C}">
                  <a14:compatExt spid="_x0000_s7388"/>
                </a:ext>
                <a:ext uri="{FF2B5EF4-FFF2-40B4-BE49-F238E27FC236}">
                  <a16:creationId xmlns:a16="http://schemas.microsoft.com/office/drawing/2014/main" id="{00000000-0008-0000-00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43</xdr:row>
          <xdr:rowOff>12700</xdr:rowOff>
        </xdr:from>
        <xdr:to>
          <xdr:col>7</xdr:col>
          <xdr:colOff>12700</xdr:colOff>
          <xdr:row>43</xdr:row>
          <xdr:rowOff>419100</xdr:rowOff>
        </xdr:to>
        <xdr:sp macro="" textlink="">
          <xdr:nvSpPr>
            <xdr:cNvPr id="7422" name="Check Box 221" hidden="1">
              <a:extLst>
                <a:ext uri="{63B3BB69-23CF-44E3-9099-C40C66FF867C}">
                  <a14:compatExt spid="_x0000_s7389"/>
                </a:ext>
                <a:ext uri="{FF2B5EF4-FFF2-40B4-BE49-F238E27FC236}">
                  <a16:creationId xmlns:a16="http://schemas.microsoft.com/office/drawing/2014/main" id="{00000000-0008-0000-00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44</xdr:row>
          <xdr:rowOff>12700</xdr:rowOff>
        </xdr:from>
        <xdr:to>
          <xdr:col>7</xdr:col>
          <xdr:colOff>12700</xdr:colOff>
          <xdr:row>45</xdr:row>
          <xdr:rowOff>63500</xdr:rowOff>
        </xdr:to>
        <xdr:sp macro="" textlink="">
          <xdr:nvSpPr>
            <xdr:cNvPr id="7423" name="Check Box 222" hidden="1">
              <a:extLst>
                <a:ext uri="{63B3BB69-23CF-44E3-9099-C40C66FF867C}">
                  <a14:compatExt spid="_x0000_s7390"/>
                </a:ext>
                <a:ext uri="{FF2B5EF4-FFF2-40B4-BE49-F238E27FC236}">
                  <a16:creationId xmlns:a16="http://schemas.microsoft.com/office/drawing/2014/main" id="{00000000-0008-0000-00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45</xdr:row>
          <xdr:rowOff>12700</xdr:rowOff>
        </xdr:from>
        <xdr:to>
          <xdr:col>7</xdr:col>
          <xdr:colOff>12700</xdr:colOff>
          <xdr:row>46</xdr:row>
          <xdr:rowOff>0</xdr:rowOff>
        </xdr:to>
        <xdr:sp macro="" textlink="">
          <xdr:nvSpPr>
            <xdr:cNvPr id="7424" name="Check Box 223" hidden="1">
              <a:extLst>
                <a:ext uri="{63B3BB69-23CF-44E3-9099-C40C66FF867C}">
                  <a14:compatExt spid="_x0000_s7391"/>
                </a:ext>
                <a:ext uri="{FF2B5EF4-FFF2-40B4-BE49-F238E27FC236}">
                  <a16:creationId xmlns:a16="http://schemas.microsoft.com/office/drawing/2014/main" id="{00000000-0008-0000-0000-00000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46</xdr:row>
          <xdr:rowOff>12700</xdr:rowOff>
        </xdr:from>
        <xdr:to>
          <xdr:col>7</xdr:col>
          <xdr:colOff>12700</xdr:colOff>
          <xdr:row>46</xdr:row>
          <xdr:rowOff>419100</xdr:rowOff>
        </xdr:to>
        <xdr:sp macro="" textlink="">
          <xdr:nvSpPr>
            <xdr:cNvPr id="7425" name="Check Box 224" hidden="1">
              <a:extLst>
                <a:ext uri="{63B3BB69-23CF-44E3-9099-C40C66FF867C}">
                  <a14:compatExt spid="_x0000_s7392"/>
                </a:ext>
                <a:ext uri="{FF2B5EF4-FFF2-40B4-BE49-F238E27FC236}">
                  <a16:creationId xmlns:a16="http://schemas.microsoft.com/office/drawing/2014/main" id="{00000000-0008-0000-0000-00000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49</xdr:row>
          <xdr:rowOff>12700</xdr:rowOff>
        </xdr:from>
        <xdr:to>
          <xdr:col>7</xdr:col>
          <xdr:colOff>12700</xdr:colOff>
          <xdr:row>50</xdr:row>
          <xdr:rowOff>38100</xdr:rowOff>
        </xdr:to>
        <xdr:sp macro="" textlink="">
          <xdr:nvSpPr>
            <xdr:cNvPr id="7426" name="Check Box 225" hidden="1">
              <a:extLst>
                <a:ext uri="{63B3BB69-23CF-44E3-9099-C40C66FF867C}">
                  <a14:compatExt spid="_x0000_s7393"/>
                </a:ext>
                <a:ext uri="{FF2B5EF4-FFF2-40B4-BE49-F238E27FC236}">
                  <a16:creationId xmlns:a16="http://schemas.microsoft.com/office/drawing/2014/main" id="{00000000-0008-0000-0000-00000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50</xdr:row>
          <xdr:rowOff>12700</xdr:rowOff>
        </xdr:from>
        <xdr:to>
          <xdr:col>7</xdr:col>
          <xdr:colOff>12700</xdr:colOff>
          <xdr:row>51</xdr:row>
          <xdr:rowOff>0</xdr:rowOff>
        </xdr:to>
        <xdr:sp macro="" textlink="">
          <xdr:nvSpPr>
            <xdr:cNvPr id="7427" name="Check Box 226" hidden="1">
              <a:extLst>
                <a:ext uri="{63B3BB69-23CF-44E3-9099-C40C66FF867C}">
                  <a14:compatExt spid="_x0000_s7394"/>
                </a:ext>
                <a:ext uri="{FF2B5EF4-FFF2-40B4-BE49-F238E27FC236}">
                  <a16:creationId xmlns:a16="http://schemas.microsoft.com/office/drawing/2014/main" id="{00000000-0008-0000-0000-00000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51</xdr:row>
          <xdr:rowOff>12700</xdr:rowOff>
        </xdr:from>
        <xdr:to>
          <xdr:col>7</xdr:col>
          <xdr:colOff>12700</xdr:colOff>
          <xdr:row>52</xdr:row>
          <xdr:rowOff>0</xdr:rowOff>
        </xdr:to>
        <xdr:sp macro="" textlink="">
          <xdr:nvSpPr>
            <xdr:cNvPr id="7428" name="Check Box 227" hidden="1">
              <a:extLst>
                <a:ext uri="{63B3BB69-23CF-44E3-9099-C40C66FF867C}">
                  <a14:compatExt spid="_x0000_s7395"/>
                </a:ext>
                <a:ext uri="{FF2B5EF4-FFF2-40B4-BE49-F238E27FC236}">
                  <a16:creationId xmlns:a16="http://schemas.microsoft.com/office/drawing/2014/main" id="{00000000-0008-0000-00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52</xdr:row>
          <xdr:rowOff>12700</xdr:rowOff>
        </xdr:from>
        <xdr:to>
          <xdr:col>7</xdr:col>
          <xdr:colOff>12700</xdr:colOff>
          <xdr:row>53</xdr:row>
          <xdr:rowOff>50800</xdr:rowOff>
        </xdr:to>
        <xdr:sp macro="" textlink="">
          <xdr:nvSpPr>
            <xdr:cNvPr id="7429" name="Check Box 228" hidden="1">
              <a:extLst>
                <a:ext uri="{63B3BB69-23CF-44E3-9099-C40C66FF867C}">
                  <a14:compatExt spid="_x0000_s7396"/>
                </a:ext>
                <a:ext uri="{FF2B5EF4-FFF2-40B4-BE49-F238E27FC236}">
                  <a16:creationId xmlns:a16="http://schemas.microsoft.com/office/drawing/2014/main"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53</xdr:row>
          <xdr:rowOff>12700</xdr:rowOff>
        </xdr:from>
        <xdr:to>
          <xdr:col>7</xdr:col>
          <xdr:colOff>12700</xdr:colOff>
          <xdr:row>54</xdr:row>
          <xdr:rowOff>25400</xdr:rowOff>
        </xdr:to>
        <xdr:sp macro="" textlink="">
          <xdr:nvSpPr>
            <xdr:cNvPr id="7430" name="Check Box 229" hidden="1">
              <a:extLst>
                <a:ext uri="{63B3BB69-23CF-44E3-9099-C40C66FF867C}">
                  <a14:compatExt spid="_x0000_s7397"/>
                </a:ext>
                <a:ext uri="{FF2B5EF4-FFF2-40B4-BE49-F238E27FC236}">
                  <a16:creationId xmlns:a16="http://schemas.microsoft.com/office/drawing/2014/main" id="{00000000-0008-0000-0000-00000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56</xdr:row>
          <xdr:rowOff>12700</xdr:rowOff>
        </xdr:from>
        <xdr:to>
          <xdr:col>7</xdr:col>
          <xdr:colOff>12700</xdr:colOff>
          <xdr:row>57</xdr:row>
          <xdr:rowOff>0</xdr:rowOff>
        </xdr:to>
        <xdr:sp macro="" textlink="">
          <xdr:nvSpPr>
            <xdr:cNvPr id="7431" name="Check Box 230" hidden="1">
              <a:extLst>
                <a:ext uri="{63B3BB69-23CF-44E3-9099-C40C66FF867C}">
                  <a14:compatExt spid="_x0000_s7398"/>
                </a:ext>
                <a:ext uri="{FF2B5EF4-FFF2-40B4-BE49-F238E27FC236}">
                  <a16:creationId xmlns:a16="http://schemas.microsoft.com/office/drawing/2014/main" id="{00000000-0008-0000-00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57</xdr:row>
          <xdr:rowOff>12700</xdr:rowOff>
        </xdr:from>
        <xdr:to>
          <xdr:col>7</xdr:col>
          <xdr:colOff>12700</xdr:colOff>
          <xdr:row>57</xdr:row>
          <xdr:rowOff>419100</xdr:rowOff>
        </xdr:to>
        <xdr:sp macro="" textlink="">
          <xdr:nvSpPr>
            <xdr:cNvPr id="7432" name="Check Box 231" hidden="1">
              <a:extLst>
                <a:ext uri="{63B3BB69-23CF-44E3-9099-C40C66FF867C}">
                  <a14:compatExt spid="_x0000_s7399"/>
                </a:ext>
                <a:ext uri="{FF2B5EF4-FFF2-40B4-BE49-F238E27FC236}">
                  <a16:creationId xmlns:a16="http://schemas.microsoft.com/office/drawing/2014/main" id="{00000000-0008-0000-0000-00000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58</xdr:row>
          <xdr:rowOff>12700</xdr:rowOff>
        </xdr:from>
        <xdr:to>
          <xdr:col>7</xdr:col>
          <xdr:colOff>12700</xdr:colOff>
          <xdr:row>59</xdr:row>
          <xdr:rowOff>38100</xdr:rowOff>
        </xdr:to>
        <xdr:sp macro="" textlink="">
          <xdr:nvSpPr>
            <xdr:cNvPr id="7433" name="Check Box 232" hidden="1">
              <a:extLst>
                <a:ext uri="{63B3BB69-23CF-44E3-9099-C40C66FF867C}">
                  <a14:compatExt spid="_x0000_s7400"/>
                </a:ext>
                <a:ext uri="{FF2B5EF4-FFF2-40B4-BE49-F238E27FC236}">
                  <a16:creationId xmlns:a16="http://schemas.microsoft.com/office/drawing/2014/main" id="{00000000-0008-0000-00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59</xdr:row>
          <xdr:rowOff>12700</xdr:rowOff>
        </xdr:from>
        <xdr:to>
          <xdr:col>7</xdr:col>
          <xdr:colOff>12700</xdr:colOff>
          <xdr:row>60</xdr:row>
          <xdr:rowOff>50800</xdr:rowOff>
        </xdr:to>
        <xdr:sp macro="" textlink="">
          <xdr:nvSpPr>
            <xdr:cNvPr id="7434" name="Check Box 233" hidden="1">
              <a:extLst>
                <a:ext uri="{63B3BB69-23CF-44E3-9099-C40C66FF867C}">
                  <a14:compatExt spid="_x0000_s7401"/>
                </a:ext>
                <a:ext uri="{FF2B5EF4-FFF2-40B4-BE49-F238E27FC236}">
                  <a16:creationId xmlns:a16="http://schemas.microsoft.com/office/drawing/2014/main" id="{00000000-0008-0000-0000-00000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60</xdr:row>
          <xdr:rowOff>12700</xdr:rowOff>
        </xdr:from>
        <xdr:to>
          <xdr:col>7</xdr:col>
          <xdr:colOff>12700</xdr:colOff>
          <xdr:row>61</xdr:row>
          <xdr:rowOff>0</xdr:rowOff>
        </xdr:to>
        <xdr:sp macro="" textlink="">
          <xdr:nvSpPr>
            <xdr:cNvPr id="7435" name="Check Box 234" hidden="1">
              <a:extLst>
                <a:ext uri="{63B3BB69-23CF-44E3-9099-C40C66FF867C}">
                  <a14:compatExt spid="_x0000_s7402"/>
                </a:ext>
                <a:ext uri="{FF2B5EF4-FFF2-40B4-BE49-F238E27FC236}">
                  <a16:creationId xmlns:a16="http://schemas.microsoft.com/office/drawing/2014/main"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61</xdr:row>
          <xdr:rowOff>12700</xdr:rowOff>
        </xdr:from>
        <xdr:to>
          <xdr:col>7</xdr:col>
          <xdr:colOff>12700</xdr:colOff>
          <xdr:row>62</xdr:row>
          <xdr:rowOff>0</xdr:rowOff>
        </xdr:to>
        <xdr:sp macro="" textlink="">
          <xdr:nvSpPr>
            <xdr:cNvPr id="7436" name="Check Box 235" hidden="1">
              <a:extLst>
                <a:ext uri="{63B3BB69-23CF-44E3-9099-C40C66FF867C}">
                  <a14:compatExt spid="_x0000_s7403"/>
                </a:ext>
                <a:ext uri="{FF2B5EF4-FFF2-40B4-BE49-F238E27FC236}">
                  <a16:creationId xmlns:a16="http://schemas.microsoft.com/office/drawing/2014/main" id="{00000000-0008-0000-0000-00000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64</xdr:row>
          <xdr:rowOff>12700</xdr:rowOff>
        </xdr:from>
        <xdr:to>
          <xdr:col>7</xdr:col>
          <xdr:colOff>12700</xdr:colOff>
          <xdr:row>64</xdr:row>
          <xdr:rowOff>419100</xdr:rowOff>
        </xdr:to>
        <xdr:sp macro="" textlink="">
          <xdr:nvSpPr>
            <xdr:cNvPr id="7437" name="Check Box 236" hidden="1">
              <a:extLst>
                <a:ext uri="{63B3BB69-23CF-44E3-9099-C40C66FF867C}">
                  <a14:compatExt spid="_x0000_s7404"/>
                </a:ext>
                <a:ext uri="{FF2B5EF4-FFF2-40B4-BE49-F238E27FC236}">
                  <a16:creationId xmlns:a16="http://schemas.microsoft.com/office/drawing/2014/main" id="{00000000-0008-0000-00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65</xdr:row>
          <xdr:rowOff>12700</xdr:rowOff>
        </xdr:from>
        <xdr:to>
          <xdr:col>7</xdr:col>
          <xdr:colOff>12700</xdr:colOff>
          <xdr:row>65</xdr:row>
          <xdr:rowOff>419100</xdr:rowOff>
        </xdr:to>
        <xdr:sp macro="" textlink="">
          <xdr:nvSpPr>
            <xdr:cNvPr id="7438" name="Check Box 237" hidden="1">
              <a:extLst>
                <a:ext uri="{63B3BB69-23CF-44E3-9099-C40C66FF867C}">
                  <a14:compatExt spid="_x0000_s7405"/>
                </a:ext>
                <a:ext uri="{FF2B5EF4-FFF2-40B4-BE49-F238E27FC236}">
                  <a16:creationId xmlns:a16="http://schemas.microsoft.com/office/drawing/2014/main" id="{00000000-0008-0000-0000-00000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66</xdr:row>
          <xdr:rowOff>12700</xdr:rowOff>
        </xdr:from>
        <xdr:to>
          <xdr:col>7</xdr:col>
          <xdr:colOff>12700</xdr:colOff>
          <xdr:row>66</xdr:row>
          <xdr:rowOff>419100</xdr:rowOff>
        </xdr:to>
        <xdr:sp macro="" textlink="">
          <xdr:nvSpPr>
            <xdr:cNvPr id="7439" name="Check Box 238" hidden="1">
              <a:extLst>
                <a:ext uri="{63B3BB69-23CF-44E3-9099-C40C66FF867C}">
                  <a14:compatExt spid="_x0000_s7406"/>
                </a:ext>
                <a:ext uri="{FF2B5EF4-FFF2-40B4-BE49-F238E27FC236}">
                  <a16:creationId xmlns:a16="http://schemas.microsoft.com/office/drawing/2014/main" id="{00000000-0008-0000-00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67</xdr:row>
          <xdr:rowOff>12700</xdr:rowOff>
        </xdr:from>
        <xdr:to>
          <xdr:col>7</xdr:col>
          <xdr:colOff>12700</xdr:colOff>
          <xdr:row>68</xdr:row>
          <xdr:rowOff>25400</xdr:rowOff>
        </xdr:to>
        <xdr:sp macro="" textlink="">
          <xdr:nvSpPr>
            <xdr:cNvPr id="7440" name="Check Box 239" hidden="1">
              <a:extLst>
                <a:ext uri="{63B3BB69-23CF-44E3-9099-C40C66FF867C}">
                  <a14:compatExt spid="_x0000_s7407"/>
                </a:ext>
                <a:ext uri="{FF2B5EF4-FFF2-40B4-BE49-F238E27FC236}">
                  <a16:creationId xmlns:a16="http://schemas.microsoft.com/office/drawing/2014/main" id="{00000000-0008-0000-0000-00001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68</xdr:row>
          <xdr:rowOff>12700</xdr:rowOff>
        </xdr:from>
        <xdr:to>
          <xdr:col>7</xdr:col>
          <xdr:colOff>12700</xdr:colOff>
          <xdr:row>69</xdr:row>
          <xdr:rowOff>0</xdr:rowOff>
        </xdr:to>
        <xdr:sp macro="" textlink="">
          <xdr:nvSpPr>
            <xdr:cNvPr id="7441" name="Check Box 240" hidden="1">
              <a:extLst>
                <a:ext uri="{63B3BB69-23CF-44E3-9099-C40C66FF867C}">
                  <a14:compatExt spid="_x0000_s7408"/>
                </a:ext>
                <a:ext uri="{FF2B5EF4-FFF2-40B4-BE49-F238E27FC236}">
                  <a16:creationId xmlns:a16="http://schemas.microsoft.com/office/drawing/2014/main" id="{00000000-0008-0000-0000-00001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69</xdr:row>
          <xdr:rowOff>12700</xdr:rowOff>
        </xdr:from>
        <xdr:to>
          <xdr:col>7</xdr:col>
          <xdr:colOff>12700</xdr:colOff>
          <xdr:row>70</xdr:row>
          <xdr:rowOff>0</xdr:rowOff>
        </xdr:to>
        <xdr:sp macro="" textlink="">
          <xdr:nvSpPr>
            <xdr:cNvPr id="7442" name="Check Box 241" hidden="1">
              <a:extLst>
                <a:ext uri="{63B3BB69-23CF-44E3-9099-C40C66FF867C}">
                  <a14:compatExt spid="_x0000_s7409"/>
                </a:ext>
                <a:ext uri="{FF2B5EF4-FFF2-40B4-BE49-F238E27FC236}">
                  <a16:creationId xmlns:a16="http://schemas.microsoft.com/office/drawing/2014/main" id="{00000000-0008-0000-0000-00001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70</xdr:row>
          <xdr:rowOff>12700</xdr:rowOff>
        </xdr:from>
        <xdr:to>
          <xdr:col>7</xdr:col>
          <xdr:colOff>12700</xdr:colOff>
          <xdr:row>70</xdr:row>
          <xdr:rowOff>419100</xdr:rowOff>
        </xdr:to>
        <xdr:sp macro="" textlink="">
          <xdr:nvSpPr>
            <xdr:cNvPr id="7443" name="Check Box 242" hidden="1">
              <a:extLst>
                <a:ext uri="{63B3BB69-23CF-44E3-9099-C40C66FF867C}">
                  <a14:compatExt spid="_x0000_s7410"/>
                </a:ext>
                <a:ext uri="{FF2B5EF4-FFF2-40B4-BE49-F238E27FC236}">
                  <a16:creationId xmlns:a16="http://schemas.microsoft.com/office/drawing/2014/main" id="{00000000-0008-0000-0000-00001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73</xdr:row>
          <xdr:rowOff>76200</xdr:rowOff>
        </xdr:from>
        <xdr:to>
          <xdr:col>7</xdr:col>
          <xdr:colOff>12700</xdr:colOff>
          <xdr:row>74</xdr:row>
          <xdr:rowOff>0</xdr:rowOff>
        </xdr:to>
        <xdr:sp macro="" textlink="">
          <xdr:nvSpPr>
            <xdr:cNvPr id="7444" name="Check Box 243" hidden="1">
              <a:extLst>
                <a:ext uri="{63B3BB69-23CF-44E3-9099-C40C66FF867C}">
                  <a14:compatExt spid="_x0000_s7411"/>
                </a:ext>
                <a:ext uri="{FF2B5EF4-FFF2-40B4-BE49-F238E27FC236}">
                  <a16:creationId xmlns:a16="http://schemas.microsoft.com/office/drawing/2014/main" id="{00000000-0008-0000-0000-00001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74</xdr:row>
          <xdr:rowOff>12700</xdr:rowOff>
        </xdr:from>
        <xdr:to>
          <xdr:col>7</xdr:col>
          <xdr:colOff>12700</xdr:colOff>
          <xdr:row>75</xdr:row>
          <xdr:rowOff>63500</xdr:rowOff>
        </xdr:to>
        <xdr:sp macro="" textlink="">
          <xdr:nvSpPr>
            <xdr:cNvPr id="7445" name="Check Box 244" hidden="1">
              <a:extLst>
                <a:ext uri="{63B3BB69-23CF-44E3-9099-C40C66FF867C}">
                  <a14:compatExt spid="_x0000_s7412"/>
                </a:ext>
                <a:ext uri="{FF2B5EF4-FFF2-40B4-BE49-F238E27FC236}">
                  <a16:creationId xmlns:a16="http://schemas.microsoft.com/office/drawing/2014/main" id="{00000000-0008-0000-0000-00001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75</xdr:row>
          <xdr:rowOff>12700</xdr:rowOff>
        </xdr:from>
        <xdr:to>
          <xdr:col>7</xdr:col>
          <xdr:colOff>12700</xdr:colOff>
          <xdr:row>76</xdr:row>
          <xdr:rowOff>76200</xdr:rowOff>
        </xdr:to>
        <xdr:sp macro="" textlink="">
          <xdr:nvSpPr>
            <xdr:cNvPr id="7446" name="Check Box 245" hidden="1">
              <a:extLst>
                <a:ext uri="{63B3BB69-23CF-44E3-9099-C40C66FF867C}">
                  <a14:compatExt spid="_x0000_s7413"/>
                </a:ext>
                <a:ext uri="{FF2B5EF4-FFF2-40B4-BE49-F238E27FC236}">
                  <a16:creationId xmlns:a16="http://schemas.microsoft.com/office/drawing/2014/main" id="{00000000-0008-0000-0000-00001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76</xdr:row>
          <xdr:rowOff>12700</xdr:rowOff>
        </xdr:from>
        <xdr:to>
          <xdr:col>7</xdr:col>
          <xdr:colOff>12700</xdr:colOff>
          <xdr:row>77</xdr:row>
          <xdr:rowOff>0</xdr:rowOff>
        </xdr:to>
        <xdr:sp macro="" textlink="">
          <xdr:nvSpPr>
            <xdr:cNvPr id="7447" name="Check Box 246" hidden="1">
              <a:extLst>
                <a:ext uri="{63B3BB69-23CF-44E3-9099-C40C66FF867C}">
                  <a14:compatExt spid="_x0000_s7414"/>
                </a:ext>
                <a:ext uri="{FF2B5EF4-FFF2-40B4-BE49-F238E27FC236}">
                  <a16:creationId xmlns:a16="http://schemas.microsoft.com/office/drawing/2014/main" id="{00000000-0008-0000-0000-00001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77</xdr:row>
          <xdr:rowOff>12700</xdr:rowOff>
        </xdr:from>
        <xdr:to>
          <xdr:col>7</xdr:col>
          <xdr:colOff>12700</xdr:colOff>
          <xdr:row>77</xdr:row>
          <xdr:rowOff>419100</xdr:rowOff>
        </xdr:to>
        <xdr:sp macro="" textlink="">
          <xdr:nvSpPr>
            <xdr:cNvPr id="7448" name="Check Box 247" hidden="1">
              <a:extLst>
                <a:ext uri="{63B3BB69-23CF-44E3-9099-C40C66FF867C}">
                  <a14:compatExt spid="_x0000_s7415"/>
                </a:ext>
                <a:ext uri="{FF2B5EF4-FFF2-40B4-BE49-F238E27FC236}">
                  <a16:creationId xmlns:a16="http://schemas.microsoft.com/office/drawing/2014/main" id="{00000000-0008-0000-0000-00001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78</xdr:row>
          <xdr:rowOff>12700</xdr:rowOff>
        </xdr:from>
        <xdr:to>
          <xdr:col>7</xdr:col>
          <xdr:colOff>12700</xdr:colOff>
          <xdr:row>79</xdr:row>
          <xdr:rowOff>50800</xdr:rowOff>
        </xdr:to>
        <xdr:sp macro="" textlink="">
          <xdr:nvSpPr>
            <xdr:cNvPr id="7449" name="Check Box 248" hidden="1">
              <a:extLst>
                <a:ext uri="{63B3BB69-23CF-44E3-9099-C40C66FF867C}">
                  <a14:compatExt spid="_x0000_s7416"/>
                </a:ext>
                <a:ext uri="{FF2B5EF4-FFF2-40B4-BE49-F238E27FC236}">
                  <a16:creationId xmlns:a16="http://schemas.microsoft.com/office/drawing/2014/main" id="{00000000-0008-0000-0000-00001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79</xdr:row>
          <xdr:rowOff>12700</xdr:rowOff>
        </xdr:from>
        <xdr:to>
          <xdr:col>7</xdr:col>
          <xdr:colOff>12700</xdr:colOff>
          <xdr:row>80</xdr:row>
          <xdr:rowOff>0</xdr:rowOff>
        </xdr:to>
        <xdr:sp macro="" textlink="">
          <xdr:nvSpPr>
            <xdr:cNvPr id="7450" name="Check Box 249" hidden="1">
              <a:extLst>
                <a:ext uri="{63B3BB69-23CF-44E3-9099-C40C66FF867C}">
                  <a14:compatExt spid="_x0000_s7417"/>
                </a:ext>
                <a:ext uri="{FF2B5EF4-FFF2-40B4-BE49-F238E27FC236}">
                  <a16:creationId xmlns:a16="http://schemas.microsoft.com/office/drawing/2014/main" id="{00000000-0008-0000-0000-00001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80</xdr:row>
          <xdr:rowOff>12700</xdr:rowOff>
        </xdr:from>
        <xdr:to>
          <xdr:col>7</xdr:col>
          <xdr:colOff>12700</xdr:colOff>
          <xdr:row>80</xdr:row>
          <xdr:rowOff>419100</xdr:rowOff>
        </xdr:to>
        <xdr:sp macro="" textlink="">
          <xdr:nvSpPr>
            <xdr:cNvPr id="7451" name="Check Box 250" hidden="1">
              <a:extLst>
                <a:ext uri="{63B3BB69-23CF-44E3-9099-C40C66FF867C}">
                  <a14:compatExt spid="_x0000_s7418"/>
                </a:ext>
                <a:ext uri="{FF2B5EF4-FFF2-40B4-BE49-F238E27FC236}">
                  <a16:creationId xmlns:a16="http://schemas.microsoft.com/office/drawing/2014/main" id="{00000000-0008-0000-00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81</xdr:row>
          <xdr:rowOff>12700</xdr:rowOff>
        </xdr:from>
        <xdr:to>
          <xdr:col>7</xdr:col>
          <xdr:colOff>12700</xdr:colOff>
          <xdr:row>81</xdr:row>
          <xdr:rowOff>419100</xdr:rowOff>
        </xdr:to>
        <xdr:sp macro="" textlink="">
          <xdr:nvSpPr>
            <xdr:cNvPr id="7452" name="Check Box 251" hidden="1">
              <a:extLst>
                <a:ext uri="{63B3BB69-23CF-44E3-9099-C40C66FF867C}">
                  <a14:compatExt spid="_x0000_s7419"/>
                </a:ext>
                <a:ext uri="{FF2B5EF4-FFF2-40B4-BE49-F238E27FC236}">
                  <a16:creationId xmlns:a16="http://schemas.microsoft.com/office/drawing/2014/main" id="{00000000-0008-0000-0000-00001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82</xdr:row>
          <xdr:rowOff>12700</xdr:rowOff>
        </xdr:from>
        <xdr:to>
          <xdr:col>7</xdr:col>
          <xdr:colOff>12700</xdr:colOff>
          <xdr:row>82</xdr:row>
          <xdr:rowOff>419100</xdr:rowOff>
        </xdr:to>
        <xdr:sp macro="" textlink="">
          <xdr:nvSpPr>
            <xdr:cNvPr id="7453" name="Check Box 252" hidden="1">
              <a:extLst>
                <a:ext uri="{63B3BB69-23CF-44E3-9099-C40C66FF867C}">
                  <a14:compatExt spid="_x0000_s7420"/>
                </a:ext>
                <a:ext uri="{FF2B5EF4-FFF2-40B4-BE49-F238E27FC236}">
                  <a16:creationId xmlns:a16="http://schemas.microsoft.com/office/drawing/2014/main" id="{00000000-0008-0000-0000-00001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83</xdr:row>
          <xdr:rowOff>12700</xdr:rowOff>
        </xdr:from>
        <xdr:to>
          <xdr:col>7</xdr:col>
          <xdr:colOff>12700</xdr:colOff>
          <xdr:row>84</xdr:row>
          <xdr:rowOff>25400</xdr:rowOff>
        </xdr:to>
        <xdr:sp macro="" textlink="">
          <xdr:nvSpPr>
            <xdr:cNvPr id="7454" name="Check Box 253" hidden="1">
              <a:extLst>
                <a:ext uri="{63B3BB69-23CF-44E3-9099-C40C66FF867C}">
                  <a14:compatExt spid="_x0000_s7421"/>
                </a:ext>
                <a:ext uri="{FF2B5EF4-FFF2-40B4-BE49-F238E27FC236}">
                  <a16:creationId xmlns:a16="http://schemas.microsoft.com/office/drawing/2014/main" id="{00000000-0008-0000-00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86</xdr:row>
          <xdr:rowOff>12700</xdr:rowOff>
        </xdr:from>
        <xdr:to>
          <xdr:col>7</xdr:col>
          <xdr:colOff>12700</xdr:colOff>
          <xdr:row>87</xdr:row>
          <xdr:rowOff>25400</xdr:rowOff>
        </xdr:to>
        <xdr:sp macro="" textlink="">
          <xdr:nvSpPr>
            <xdr:cNvPr id="7455" name="Check Box 254" hidden="1">
              <a:extLst>
                <a:ext uri="{63B3BB69-23CF-44E3-9099-C40C66FF867C}">
                  <a14:compatExt spid="_x0000_s7422"/>
                </a:ext>
                <a:ext uri="{FF2B5EF4-FFF2-40B4-BE49-F238E27FC236}">
                  <a16:creationId xmlns:a16="http://schemas.microsoft.com/office/drawing/2014/main" id="{00000000-0008-0000-0000-00001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87</xdr:row>
          <xdr:rowOff>12700</xdr:rowOff>
        </xdr:from>
        <xdr:to>
          <xdr:col>7</xdr:col>
          <xdr:colOff>12700</xdr:colOff>
          <xdr:row>88</xdr:row>
          <xdr:rowOff>0</xdr:rowOff>
        </xdr:to>
        <xdr:sp macro="" textlink="">
          <xdr:nvSpPr>
            <xdr:cNvPr id="7456" name="Check Box 255" hidden="1">
              <a:extLst>
                <a:ext uri="{63B3BB69-23CF-44E3-9099-C40C66FF867C}">
                  <a14:compatExt spid="_x0000_s7423"/>
                </a:ext>
                <a:ext uri="{FF2B5EF4-FFF2-40B4-BE49-F238E27FC236}">
                  <a16:creationId xmlns:a16="http://schemas.microsoft.com/office/drawing/2014/main" id="{00000000-0008-0000-0000-00002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88</xdr:row>
          <xdr:rowOff>12700</xdr:rowOff>
        </xdr:from>
        <xdr:to>
          <xdr:col>7</xdr:col>
          <xdr:colOff>12700</xdr:colOff>
          <xdr:row>89</xdr:row>
          <xdr:rowOff>50800</xdr:rowOff>
        </xdr:to>
        <xdr:sp macro="" textlink="">
          <xdr:nvSpPr>
            <xdr:cNvPr id="7457" name="Check Box 256" hidden="1">
              <a:extLst>
                <a:ext uri="{63B3BB69-23CF-44E3-9099-C40C66FF867C}">
                  <a14:compatExt spid="_x0000_s7424"/>
                </a:ext>
                <a:ext uri="{FF2B5EF4-FFF2-40B4-BE49-F238E27FC236}">
                  <a16:creationId xmlns:a16="http://schemas.microsoft.com/office/drawing/2014/main" id="{00000000-0008-0000-0000-00002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89</xdr:row>
          <xdr:rowOff>12700</xdr:rowOff>
        </xdr:from>
        <xdr:to>
          <xdr:col>7</xdr:col>
          <xdr:colOff>12700</xdr:colOff>
          <xdr:row>90</xdr:row>
          <xdr:rowOff>317500</xdr:rowOff>
        </xdr:to>
        <xdr:sp macro="" textlink="">
          <xdr:nvSpPr>
            <xdr:cNvPr id="7458" name="Check Box 257" hidden="1">
              <a:extLst>
                <a:ext uri="{63B3BB69-23CF-44E3-9099-C40C66FF867C}">
                  <a14:compatExt spid="_x0000_s7425"/>
                </a:ext>
                <a:ext uri="{FF2B5EF4-FFF2-40B4-BE49-F238E27FC236}">
                  <a16:creationId xmlns:a16="http://schemas.microsoft.com/office/drawing/2014/main" id="{00000000-0008-0000-0000-00002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90</xdr:row>
          <xdr:rowOff>12700</xdr:rowOff>
        </xdr:from>
        <xdr:to>
          <xdr:col>7</xdr:col>
          <xdr:colOff>12700</xdr:colOff>
          <xdr:row>92</xdr:row>
          <xdr:rowOff>190500</xdr:rowOff>
        </xdr:to>
        <xdr:sp macro="" textlink="">
          <xdr:nvSpPr>
            <xdr:cNvPr id="7459" name="Check Box 258" hidden="1">
              <a:extLst>
                <a:ext uri="{63B3BB69-23CF-44E3-9099-C40C66FF867C}">
                  <a14:compatExt spid="_x0000_s7426"/>
                </a:ext>
                <a:ext uri="{FF2B5EF4-FFF2-40B4-BE49-F238E27FC236}">
                  <a16:creationId xmlns:a16="http://schemas.microsoft.com/office/drawing/2014/main" id="{00000000-0008-0000-0000-00002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92</xdr:row>
          <xdr:rowOff>12700</xdr:rowOff>
        </xdr:from>
        <xdr:to>
          <xdr:col>7</xdr:col>
          <xdr:colOff>12700</xdr:colOff>
          <xdr:row>96</xdr:row>
          <xdr:rowOff>342900</xdr:rowOff>
        </xdr:to>
        <xdr:sp macro="" textlink="">
          <xdr:nvSpPr>
            <xdr:cNvPr id="7460" name="Check Box 259" hidden="1">
              <a:extLst>
                <a:ext uri="{63B3BB69-23CF-44E3-9099-C40C66FF867C}">
                  <a14:compatExt spid="_x0000_s7427"/>
                </a:ext>
                <a:ext uri="{FF2B5EF4-FFF2-40B4-BE49-F238E27FC236}">
                  <a16:creationId xmlns:a16="http://schemas.microsoft.com/office/drawing/2014/main" id="{00000000-0008-0000-0000-00002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95</xdr:row>
          <xdr:rowOff>12700</xdr:rowOff>
        </xdr:from>
        <xdr:to>
          <xdr:col>7</xdr:col>
          <xdr:colOff>12700</xdr:colOff>
          <xdr:row>96</xdr:row>
          <xdr:rowOff>0</xdr:rowOff>
        </xdr:to>
        <xdr:sp macro="" textlink="">
          <xdr:nvSpPr>
            <xdr:cNvPr id="7461" name="Check Box 260" hidden="1">
              <a:extLst>
                <a:ext uri="{63B3BB69-23CF-44E3-9099-C40C66FF867C}">
                  <a14:compatExt spid="_x0000_s7428"/>
                </a:ext>
                <a:ext uri="{FF2B5EF4-FFF2-40B4-BE49-F238E27FC236}">
                  <a16:creationId xmlns:a16="http://schemas.microsoft.com/office/drawing/2014/main" id="{00000000-0008-0000-0000-00002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96</xdr:row>
          <xdr:rowOff>12700</xdr:rowOff>
        </xdr:from>
        <xdr:to>
          <xdr:col>7</xdr:col>
          <xdr:colOff>12700</xdr:colOff>
          <xdr:row>97</xdr:row>
          <xdr:rowOff>0</xdr:rowOff>
        </xdr:to>
        <xdr:sp macro="" textlink="">
          <xdr:nvSpPr>
            <xdr:cNvPr id="7462" name="Check Box 261" hidden="1">
              <a:extLst>
                <a:ext uri="{63B3BB69-23CF-44E3-9099-C40C66FF867C}">
                  <a14:compatExt spid="_x0000_s7429"/>
                </a:ext>
                <a:ext uri="{FF2B5EF4-FFF2-40B4-BE49-F238E27FC236}">
                  <a16:creationId xmlns:a16="http://schemas.microsoft.com/office/drawing/2014/main" id="{00000000-0008-0000-0000-00002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97</xdr:row>
          <xdr:rowOff>12700</xdr:rowOff>
        </xdr:from>
        <xdr:to>
          <xdr:col>7</xdr:col>
          <xdr:colOff>12700</xdr:colOff>
          <xdr:row>98</xdr:row>
          <xdr:rowOff>0</xdr:rowOff>
        </xdr:to>
        <xdr:sp macro="" textlink="">
          <xdr:nvSpPr>
            <xdr:cNvPr id="7463" name="Check Box 262" hidden="1">
              <a:extLst>
                <a:ext uri="{63B3BB69-23CF-44E3-9099-C40C66FF867C}">
                  <a14:compatExt spid="_x0000_s7430"/>
                </a:ext>
                <a:ext uri="{FF2B5EF4-FFF2-40B4-BE49-F238E27FC236}">
                  <a16:creationId xmlns:a16="http://schemas.microsoft.com/office/drawing/2014/main" id="{00000000-0008-0000-0000-00002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98</xdr:row>
          <xdr:rowOff>12700</xdr:rowOff>
        </xdr:from>
        <xdr:to>
          <xdr:col>7</xdr:col>
          <xdr:colOff>12700</xdr:colOff>
          <xdr:row>99</xdr:row>
          <xdr:rowOff>12700</xdr:rowOff>
        </xdr:to>
        <xdr:sp macro="" textlink="">
          <xdr:nvSpPr>
            <xdr:cNvPr id="7464" name="Check Box 263" hidden="1">
              <a:extLst>
                <a:ext uri="{63B3BB69-23CF-44E3-9099-C40C66FF867C}">
                  <a14:compatExt spid="_x0000_s7431"/>
                </a:ext>
                <a:ext uri="{FF2B5EF4-FFF2-40B4-BE49-F238E27FC236}">
                  <a16:creationId xmlns:a16="http://schemas.microsoft.com/office/drawing/2014/main" id="{00000000-0008-0000-0000-00002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99</xdr:row>
          <xdr:rowOff>63500</xdr:rowOff>
        </xdr:from>
        <xdr:to>
          <xdr:col>7</xdr:col>
          <xdr:colOff>25400</xdr:colOff>
          <xdr:row>100</xdr:row>
          <xdr:rowOff>0</xdr:rowOff>
        </xdr:to>
        <xdr:sp macro="" textlink="">
          <xdr:nvSpPr>
            <xdr:cNvPr id="7465" name="Check Box 264" hidden="1">
              <a:extLst>
                <a:ext uri="{63B3BB69-23CF-44E3-9099-C40C66FF867C}">
                  <a14:compatExt spid="_x0000_s7432"/>
                </a:ext>
                <a:ext uri="{FF2B5EF4-FFF2-40B4-BE49-F238E27FC236}">
                  <a16:creationId xmlns:a16="http://schemas.microsoft.com/office/drawing/2014/main" id="{00000000-0008-0000-0000-00002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103</xdr:row>
          <xdr:rowOff>25400</xdr:rowOff>
        </xdr:from>
        <xdr:to>
          <xdr:col>7</xdr:col>
          <xdr:colOff>12700</xdr:colOff>
          <xdr:row>104</xdr:row>
          <xdr:rowOff>50800</xdr:rowOff>
        </xdr:to>
        <xdr:sp macro="" textlink="">
          <xdr:nvSpPr>
            <xdr:cNvPr id="7466" name="Check Box 265" hidden="1">
              <a:extLst>
                <a:ext uri="{63B3BB69-23CF-44E3-9099-C40C66FF867C}">
                  <a14:compatExt spid="_x0000_s7433"/>
                </a:ext>
                <a:ext uri="{FF2B5EF4-FFF2-40B4-BE49-F238E27FC236}">
                  <a16:creationId xmlns:a16="http://schemas.microsoft.com/office/drawing/2014/main" id="{00000000-0008-0000-0000-00002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106</xdr:row>
          <xdr:rowOff>12700</xdr:rowOff>
        </xdr:from>
        <xdr:to>
          <xdr:col>7</xdr:col>
          <xdr:colOff>12700</xdr:colOff>
          <xdr:row>107</xdr:row>
          <xdr:rowOff>38100</xdr:rowOff>
        </xdr:to>
        <xdr:sp macro="" textlink="">
          <xdr:nvSpPr>
            <xdr:cNvPr id="7467" name="Check Box 266" hidden="1">
              <a:extLst>
                <a:ext uri="{63B3BB69-23CF-44E3-9099-C40C66FF867C}">
                  <a14:compatExt spid="_x0000_s7434"/>
                </a:ext>
                <a:ext uri="{FF2B5EF4-FFF2-40B4-BE49-F238E27FC236}">
                  <a16:creationId xmlns:a16="http://schemas.microsoft.com/office/drawing/2014/main" id="{00000000-0008-0000-0000-00002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107</xdr:row>
          <xdr:rowOff>12700</xdr:rowOff>
        </xdr:from>
        <xdr:to>
          <xdr:col>7</xdr:col>
          <xdr:colOff>12700</xdr:colOff>
          <xdr:row>108</xdr:row>
          <xdr:rowOff>38100</xdr:rowOff>
        </xdr:to>
        <xdr:sp macro="" textlink="">
          <xdr:nvSpPr>
            <xdr:cNvPr id="7468" name="Check Box 267" hidden="1">
              <a:extLst>
                <a:ext uri="{63B3BB69-23CF-44E3-9099-C40C66FF867C}">
                  <a14:compatExt spid="_x0000_s7435"/>
                </a:ext>
                <a:ext uri="{FF2B5EF4-FFF2-40B4-BE49-F238E27FC236}">
                  <a16:creationId xmlns:a16="http://schemas.microsoft.com/office/drawing/2014/main" id="{00000000-0008-0000-0000-00002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110</xdr:row>
          <xdr:rowOff>12700</xdr:rowOff>
        </xdr:from>
        <xdr:to>
          <xdr:col>7</xdr:col>
          <xdr:colOff>12700</xdr:colOff>
          <xdr:row>114</xdr:row>
          <xdr:rowOff>0</xdr:rowOff>
        </xdr:to>
        <xdr:sp macro="" textlink="">
          <xdr:nvSpPr>
            <xdr:cNvPr id="7469" name="Check Box 268" hidden="1">
              <a:extLst>
                <a:ext uri="{63B3BB69-23CF-44E3-9099-C40C66FF867C}">
                  <a14:compatExt spid="_x0000_s7436"/>
                </a:ext>
                <a:ext uri="{FF2B5EF4-FFF2-40B4-BE49-F238E27FC236}">
                  <a16:creationId xmlns:a16="http://schemas.microsoft.com/office/drawing/2014/main" id="{00000000-0008-0000-0000-00002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112</xdr:row>
          <xdr:rowOff>12700</xdr:rowOff>
        </xdr:from>
        <xdr:to>
          <xdr:col>7</xdr:col>
          <xdr:colOff>12700</xdr:colOff>
          <xdr:row>112</xdr:row>
          <xdr:rowOff>419100</xdr:rowOff>
        </xdr:to>
        <xdr:sp macro="" textlink="">
          <xdr:nvSpPr>
            <xdr:cNvPr id="7470" name="Check Box 270" hidden="1">
              <a:extLst>
                <a:ext uri="{63B3BB69-23CF-44E3-9099-C40C66FF867C}">
                  <a14:compatExt spid="_x0000_s7438"/>
                </a:ext>
                <a:ext uri="{FF2B5EF4-FFF2-40B4-BE49-F238E27FC236}">
                  <a16:creationId xmlns:a16="http://schemas.microsoft.com/office/drawing/2014/main" id="{00000000-0008-0000-0000-00002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113</xdr:row>
          <xdr:rowOff>12700</xdr:rowOff>
        </xdr:from>
        <xdr:to>
          <xdr:col>7</xdr:col>
          <xdr:colOff>12700</xdr:colOff>
          <xdr:row>113</xdr:row>
          <xdr:rowOff>419100</xdr:rowOff>
        </xdr:to>
        <xdr:sp macro="" textlink="">
          <xdr:nvSpPr>
            <xdr:cNvPr id="7471" name="Check Box 271" hidden="1">
              <a:extLst>
                <a:ext uri="{63B3BB69-23CF-44E3-9099-C40C66FF867C}">
                  <a14:compatExt spid="_x0000_s7439"/>
                </a:ext>
                <a:ext uri="{FF2B5EF4-FFF2-40B4-BE49-F238E27FC236}">
                  <a16:creationId xmlns:a16="http://schemas.microsoft.com/office/drawing/2014/main" id="{00000000-0008-0000-0000-00002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114</xdr:row>
          <xdr:rowOff>12700</xdr:rowOff>
        </xdr:from>
        <xdr:to>
          <xdr:col>7</xdr:col>
          <xdr:colOff>12700</xdr:colOff>
          <xdr:row>115</xdr:row>
          <xdr:rowOff>12700</xdr:rowOff>
        </xdr:to>
        <xdr:sp macro="" textlink="">
          <xdr:nvSpPr>
            <xdr:cNvPr id="7472" name="Check Box 272" hidden="1">
              <a:extLst>
                <a:ext uri="{63B3BB69-23CF-44E3-9099-C40C66FF867C}">
                  <a14:compatExt spid="_x0000_s7440"/>
                </a:ext>
                <a:ext uri="{FF2B5EF4-FFF2-40B4-BE49-F238E27FC236}">
                  <a16:creationId xmlns:a16="http://schemas.microsoft.com/office/drawing/2014/main" id="{00000000-0008-0000-0000-00003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117</xdr:row>
          <xdr:rowOff>12700</xdr:rowOff>
        </xdr:from>
        <xdr:to>
          <xdr:col>7</xdr:col>
          <xdr:colOff>12700</xdr:colOff>
          <xdr:row>118</xdr:row>
          <xdr:rowOff>25400</xdr:rowOff>
        </xdr:to>
        <xdr:sp macro="" textlink="">
          <xdr:nvSpPr>
            <xdr:cNvPr id="7473" name="Check Box 273" hidden="1">
              <a:extLst>
                <a:ext uri="{63B3BB69-23CF-44E3-9099-C40C66FF867C}">
                  <a14:compatExt spid="_x0000_s7441"/>
                </a:ext>
                <a:ext uri="{FF2B5EF4-FFF2-40B4-BE49-F238E27FC236}">
                  <a16:creationId xmlns:a16="http://schemas.microsoft.com/office/drawing/2014/main" id="{00000000-0008-0000-0000-00003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118</xdr:row>
          <xdr:rowOff>12700</xdr:rowOff>
        </xdr:from>
        <xdr:to>
          <xdr:col>7</xdr:col>
          <xdr:colOff>12700</xdr:colOff>
          <xdr:row>119</xdr:row>
          <xdr:rowOff>0</xdr:rowOff>
        </xdr:to>
        <xdr:sp macro="" textlink="">
          <xdr:nvSpPr>
            <xdr:cNvPr id="7474" name="Check Box 274" hidden="1">
              <a:extLst>
                <a:ext uri="{63B3BB69-23CF-44E3-9099-C40C66FF867C}">
                  <a14:compatExt spid="_x0000_s7442"/>
                </a:ext>
                <a:ext uri="{FF2B5EF4-FFF2-40B4-BE49-F238E27FC236}">
                  <a16:creationId xmlns:a16="http://schemas.microsoft.com/office/drawing/2014/main" id="{00000000-0008-0000-0000-00003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119</xdr:row>
          <xdr:rowOff>12700</xdr:rowOff>
        </xdr:from>
        <xdr:to>
          <xdr:col>7</xdr:col>
          <xdr:colOff>12700</xdr:colOff>
          <xdr:row>120</xdr:row>
          <xdr:rowOff>12700</xdr:rowOff>
        </xdr:to>
        <xdr:sp macro="" textlink="">
          <xdr:nvSpPr>
            <xdr:cNvPr id="7475" name="Check Box 275" hidden="1">
              <a:extLst>
                <a:ext uri="{63B3BB69-23CF-44E3-9099-C40C66FF867C}">
                  <a14:compatExt spid="_x0000_s7443"/>
                </a:ext>
                <a:ext uri="{FF2B5EF4-FFF2-40B4-BE49-F238E27FC236}">
                  <a16:creationId xmlns:a16="http://schemas.microsoft.com/office/drawing/2014/main" id="{00000000-0008-0000-00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120</xdr:row>
          <xdr:rowOff>12700</xdr:rowOff>
        </xdr:from>
        <xdr:to>
          <xdr:col>7</xdr:col>
          <xdr:colOff>12700</xdr:colOff>
          <xdr:row>121</xdr:row>
          <xdr:rowOff>38100</xdr:rowOff>
        </xdr:to>
        <xdr:sp macro="" textlink="">
          <xdr:nvSpPr>
            <xdr:cNvPr id="7476" name="Check Box 276" hidden="1">
              <a:extLst>
                <a:ext uri="{63B3BB69-23CF-44E3-9099-C40C66FF867C}">
                  <a14:compatExt spid="_x0000_s7444"/>
                </a:ext>
                <a:ext uri="{FF2B5EF4-FFF2-40B4-BE49-F238E27FC236}">
                  <a16:creationId xmlns:a16="http://schemas.microsoft.com/office/drawing/2014/main" id="{00000000-0008-0000-00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124</xdr:row>
          <xdr:rowOff>12700</xdr:rowOff>
        </xdr:from>
        <xdr:to>
          <xdr:col>7</xdr:col>
          <xdr:colOff>12700</xdr:colOff>
          <xdr:row>125</xdr:row>
          <xdr:rowOff>12700</xdr:rowOff>
        </xdr:to>
        <xdr:sp macro="" textlink="">
          <xdr:nvSpPr>
            <xdr:cNvPr id="7477" name="Check Box 277" hidden="1">
              <a:extLst>
                <a:ext uri="{63B3BB69-23CF-44E3-9099-C40C66FF867C}">
                  <a14:compatExt spid="_x0000_s7445"/>
                </a:ext>
                <a:ext uri="{FF2B5EF4-FFF2-40B4-BE49-F238E27FC236}">
                  <a16:creationId xmlns:a16="http://schemas.microsoft.com/office/drawing/2014/main" id="{00000000-0008-0000-0000-00003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125</xdr:row>
          <xdr:rowOff>12700</xdr:rowOff>
        </xdr:from>
        <xdr:to>
          <xdr:col>7</xdr:col>
          <xdr:colOff>12700</xdr:colOff>
          <xdr:row>126</xdr:row>
          <xdr:rowOff>12700</xdr:rowOff>
        </xdr:to>
        <xdr:sp macro="" textlink="">
          <xdr:nvSpPr>
            <xdr:cNvPr id="7478" name="Check Box 278" hidden="1">
              <a:extLst>
                <a:ext uri="{63B3BB69-23CF-44E3-9099-C40C66FF867C}">
                  <a14:compatExt spid="_x0000_s7446"/>
                </a:ext>
                <a:ext uri="{FF2B5EF4-FFF2-40B4-BE49-F238E27FC236}">
                  <a16:creationId xmlns:a16="http://schemas.microsoft.com/office/drawing/2014/main" id="{00000000-0008-0000-0000-00003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126</xdr:row>
          <xdr:rowOff>12700</xdr:rowOff>
        </xdr:from>
        <xdr:to>
          <xdr:col>7</xdr:col>
          <xdr:colOff>12700</xdr:colOff>
          <xdr:row>126</xdr:row>
          <xdr:rowOff>368300</xdr:rowOff>
        </xdr:to>
        <xdr:sp macro="" textlink="">
          <xdr:nvSpPr>
            <xdr:cNvPr id="7479" name="Check Box 279" hidden="1">
              <a:extLst>
                <a:ext uri="{63B3BB69-23CF-44E3-9099-C40C66FF867C}">
                  <a14:compatExt spid="_x0000_s7447"/>
                </a:ext>
                <a:ext uri="{FF2B5EF4-FFF2-40B4-BE49-F238E27FC236}">
                  <a16:creationId xmlns:a16="http://schemas.microsoft.com/office/drawing/2014/main" id="{00000000-0008-0000-0000-00003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129</xdr:row>
          <xdr:rowOff>12700</xdr:rowOff>
        </xdr:from>
        <xdr:to>
          <xdr:col>7</xdr:col>
          <xdr:colOff>12700</xdr:colOff>
          <xdr:row>130</xdr:row>
          <xdr:rowOff>38100</xdr:rowOff>
        </xdr:to>
        <xdr:sp macro="" textlink="">
          <xdr:nvSpPr>
            <xdr:cNvPr id="7480" name="Check Box 280" hidden="1">
              <a:extLst>
                <a:ext uri="{63B3BB69-23CF-44E3-9099-C40C66FF867C}">
                  <a14:compatExt spid="_x0000_s7448"/>
                </a:ext>
                <a:ext uri="{FF2B5EF4-FFF2-40B4-BE49-F238E27FC236}">
                  <a16:creationId xmlns:a16="http://schemas.microsoft.com/office/drawing/2014/main" id="{00000000-0008-0000-0000-00003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130</xdr:row>
          <xdr:rowOff>12700</xdr:rowOff>
        </xdr:from>
        <xdr:to>
          <xdr:col>7</xdr:col>
          <xdr:colOff>12700</xdr:colOff>
          <xdr:row>131</xdr:row>
          <xdr:rowOff>50800</xdr:rowOff>
        </xdr:to>
        <xdr:sp macro="" textlink="">
          <xdr:nvSpPr>
            <xdr:cNvPr id="7481" name="Check Box 281" hidden="1">
              <a:extLst>
                <a:ext uri="{63B3BB69-23CF-44E3-9099-C40C66FF867C}">
                  <a14:compatExt spid="_x0000_s7449"/>
                </a:ext>
                <a:ext uri="{FF2B5EF4-FFF2-40B4-BE49-F238E27FC236}">
                  <a16:creationId xmlns:a16="http://schemas.microsoft.com/office/drawing/2014/main" id="{00000000-0008-0000-0000-00003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133</xdr:row>
          <xdr:rowOff>12700</xdr:rowOff>
        </xdr:from>
        <xdr:to>
          <xdr:col>7</xdr:col>
          <xdr:colOff>12700</xdr:colOff>
          <xdr:row>134</xdr:row>
          <xdr:rowOff>12700</xdr:rowOff>
        </xdr:to>
        <xdr:sp macro="" textlink="">
          <xdr:nvSpPr>
            <xdr:cNvPr id="7482" name="Check Box 282" hidden="1">
              <a:extLst>
                <a:ext uri="{63B3BB69-23CF-44E3-9099-C40C66FF867C}">
                  <a14:compatExt spid="_x0000_s7450"/>
                </a:ext>
                <a:ext uri="{FF2B5EF4-FFF2-40B4-BE49-F238E27FC236}">
                  <a16:creationId xmlns:a16="http://schemas.microsoft.com/office/drawing/2014/main" id="{00000000-0008-0000-0000-00003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134</xdr:row>
          <xdr:rowOff>12700</xdr:rowOff>
        </xdr:from>
        <xdr:to>
          <xdr:col>7</xdr:col>
          <xdr:colOff>12700</xdr:colOff>
          <xdr:row>135</xdr:row>
          <xdr:rowOff>0</xdr:rowOff>
        </xdr:to>
        <xdr:sp macro="" textlink="">
          <xdr:nvSpPr>
            <xdr:cNvPr id="7483" name="Check Box 283" hidden="1">
              <a:extLst>
                <a:ext uri="{63B3BB69-23CF-44E3-9099-C40C66FF867C}">
                  <a14:compatExt spid="_x0000_s7451"/>
                </a:ext>
                <a:ext uri="{FF2B5EF4-FFF2-40B4-BE49-F238E27FC236}">
                  <a16:creationId xmlns:a16="http://schemas.microsoft.com/office/drawing/2014/main" id="{00000000-0008-0000-0000-00003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135</xdr:row>
          <xdr:rowOff>12700</xdr:rowOff>
        </xdr:from>
        <xdr:to>
          <xdr:col>7</xdr:col>
          <xdr:colOff>12700</xdr:colOff>
          <xdr:row>135</xdr:row>
          <xdr:rowOff>419100</xdr:rowOff>
        </xdr:to>
        <xdr:sp macro="" textlink="">
          <xdr:nvSpPr>
            <xdr:cNvPr id="7484" name="Check Box 284" hidden="1">
              <a:extLst>
                <a:ext uri="{63B3BB69-23CF-44E3-9099-C40C66FF867C}">
                  <a14:compatExt spid="_x0000_s7452"/>
                </a:ext>
                <a:ext uri="{FF2B5EF4-FFF2-40B4-BE49-F238E27FC236}">
                  <a16:creationId xmlns:a16="http://schemas.microsoft.com/office/drawing/2014/main" id="{00000000-0008-0000-0000-00003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136</xdr:row>
          <xdr:rowOff>12700</xdr:rowOff>
        </xdr:from>
        <xdr:to>
          <xdr:col>7</xdr:col>
          <xdr:colOff>12700</xdr:colOff>
          <xdr:row>137</xdr:row>
          <xdr:rowOff>38100</xdr:rowOff>
        </xdr:to>
        <xdr:sp macro="" textlink="">
          <xdr:nvSpPr>
            <xdr:cNvPr id="7485" name="Check Box 285" hidden="1">
              <a:extLst>
                <a:ext uri="{63B3BB69-23CF-44E3-9099-C40C66FF867C}">
                  <a14:compatExt spid="_x0000_s7453"/>
                </a:ext>
                <a:ext uri="{FF2B5EF4-FFF2-40B4-BE49-F238E27FC236}">
                  <a16:creationId xmlns:a16="http://schemas.microsoft.com/office/drawing/2014/main" id="{00000000-0008-0000-0000-00003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139</xdr:row>
          <xdr:rowOff>12700</xdr:rowOff>
        </xdr:from>
        <xdr:to>
          <xdr:col>7</xdr:col>
          <xdr:colOff>12700</xdr:colOff>
          <xdr:row>140</xdr:row>
          <xdr:rowOff>25400</xdr:rowOff>
        </xdr:to>
        <xdr:sp macro="" textlink="">
          <xdr:nvSpPr>
            <xdr:cNvPr id="7486" name="Check Box 286" hidden="1">
              <a:extLst>
                <a:ext uri="{63B3BB69-23CF-44E3-9099-C40C66FF867C}">
                  <a14:compatExt spid="_x0000_s7454"/>
                </a:ext>
                <a:ext uri="{FF2B5EF4-FFF2-40B4-BE49-F238E27FC236}">
                  <a16:creationId xmlns:a16="http://schemas.microsoft.com/office/drawing/2014/main" id="{00000000-0008-0000-0000-00003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140</xdr:row>
          <xdr:rowOff>12700</xdr:rowOff>
        </xdr:from>
        <xdr:to>
          <xdr:col>7</xdr:col>
          <xdr:colOff>12700</xdr:colOff>
          <xdr:row>141</xdr:row>
          <xdr:rowOff>38100</xdr:rowOff>
        </xdr:to>
        <xdr:sp macro="" textlink="">
          <xdr:nvSpPr>
            <xdr:cNvPr id="7487" name="Check Box 287" hidden="1">
              <a:extLst>
                <a:ext uri="{63B3BB69-23CF-44E3-9099-C40C66FF867C}">
                  <a14:compatExt spid="_x0000_s7455"/>
                </a:ext>
                <a:ext uri="{FF2B5EF4-FFF2-40B4-BE49-F238E27FC236}">
                  <a16:creationId xmlns:a16="http://schemas.microsoft.com/office/drawing/2014/main" id="{00000000-0008-0000-0000-00003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141</xdr:row>
          <xdr:rowOff>12700</xdr:rowOff>
        </xdr:from>
        <xdr:to>
          <xdr:col>7</xdr:col>
          <xdr:colOff>12700</xdr:colOff>
          <xdr:row>142</xdr:row>
          <xdr:rowOff>0</xdr:rowOff>
        </xdr:to>
        <xdr:sp macro="" textlink="">
          <xdr:nvSpPr>
            <xdr:cNvPr id="7488" name="Check Box 288" hidden="1">
              <a:extLst>
                <a:ext uri="{63B3BB69-23CF-44E3-9099-C40C66FF867C}">
                  <a14:compatExt spid="_x0000_s7456"/>
                </a:ext>
                <a:ext uri="{FF2B5EF4-FFF2-40B4-BE49-F238E27FC236}">
                  <a16:creationId xmlns:a16="http://schemas.microsoft.com/office/drawing/2014/main" id="{00000000-0008-0000-0000-00004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110</xdr:row>
          <xdr:rowOff>12700</xdr:rowOff>
        </xdr:from>
        <xdr:to>
          <xdr:col>7</xdr:col>
          <xdr:colOff>12700</xdr:colOff>
          <xdr:row>111</xdr:row>
          <xdr:rowOff>63500</xdr:rowOff>
        </xdr:to>
        <xdr:sp macro="" textlink="">
          <xdr:nvSpPr>
            <xdr:cNvPr id="7489" name="Check Box 297" hidden="1">
              <a:extLst>
                <a:ext uri="{63B3BB69-23CF-44E3-9099-C40C66FF867C}">
                  <a14:compatExt spid="_x0000_s7465"/>
                </a:ext>
                <a:ext uri="{FF2B5EF4-FFF2-40B4-BE49-F238E27FC236}">
                  <a16:creationId xmlns:a16="http://schemas.microsoft.com/office/drawing/2014/main" id="{00000000-0008-0000-0000-00004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t-EE" sz="1200" b="0" i="0" u="none" strike="noStrike" baseline="0">
                  <a:solidFill>
                    <a:srgbClr val="000000"/>
                  </a:solidFill>
                  <a:latin typeface="Calibri"/>
                  <a:ea typeface="Calibri"/>
                  <a:cs typeface="Calibri"/>
                </a:rPr>
                <a:t>Info / Fail kliendilt saadud</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D0F042-4363-404C-B9A4-CFEBB9782911}" name="Table1" displayName="Table1" ref="A1:A4" totalsRowShown="0">
  <autoFilter ref="A1:A4" xr:uid="{4BD0F042-4363-404C-B9A4-CFEBB9782911}"/>
  <tableColumns count="1">
    <tableColumn id="1" xr3:uid="{1692AFF1-05C5-E847-9642-DDA0487F01D4}" name="KEEL"/>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269" Type="http://schemas.openxmlformats.org/officeDocument/2006/relationships/ctrlProp" Target="../ctrlProps/ctrlProp267.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280" Type="http://schemas.openxmlformats.org/officeDocument/2006/relationships/ctrlProp" Target="../ctrlProps/ctrlProp278.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82" Type="http://schemas.openxmlformats.org/officeDocument/2006/relationships/ctrlProp" Target="../ctrlProps/ctrlProp180.xml"/><Relationship Id="rId217" Type="http://schemas.openxmlformats.org/officeDocument/2006/relationships/ctrlProp" Target="../ctrlProps/ctrlProp215.xml"/><Relationship Id="rId6" Type="http://schemas.openxmlformats.org/officeDocument/2006/relationships/ctrlProp" Target="../ctrlProps/ctrlProp4.xml"/><Relationship Id="rId238" Type="http://schemas.openxmlformats.org/officeDocument/2006/relationships/ctrlProp" Target="../ctrlProps/ctrlProp236.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281" Type="http://schemas.openxmlformats.org/officeDocument/2006/relationships/ctrlProp" Target="../ctrlProps/ctrlProp279.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drawing" Target="../drawings/drawing1.xml"/><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vmlDrawing" Target="../drawings/vmlDrawing1.v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171" Type="http://schemas.openxmlformats.org/officeDocument/2006/relationships/ctrlProp" Target="../ctrlProps/ctrlProp169.xml"/><Relationship Id="rId227" Type="http://schemas.openxmlformats.org/officeDocument/2006/relationships/ctrlProp" Target="../ctrlProps/ctrlProp22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ECABD-AE97-BA46-8BAA-1A71041699A3}">
  <sheetPr>
    <tabColor rgb="FFC00000"/>
    <outlinePr summaryBelow="0"/>
  </sheetPr>
  <dimension ref="A1:J142"/>
  <sheetViews>
    <sheetView tabSelected="1" topLeftCell="B45" zoomScale="99" zoomScaleNormal="110" workbookViewId="0">
      <selection activeCell="B33" sqref="B33"/>
    </sheetView>
  </sheetViews>
  <sheetFormatPr defaultColWidth="8.81640625" defaultRowHeight="14.5" outlineLevelRow="1" x14ac:dyDescent="0.35"/>
  <cols>
    <col min="1" max="1" width="22.453125" hidden="1" customWidth="1"/>
    <col min="2" max="2" width="32" customWidth="1"/>
    <col min="3" max="3" width="86.81640625" customWidth="1"/>
    <col min="4" max="4" width="1.6328125" customWidth="1"/>
    <col min="5" max="5" width="27" style="79" customWidth="1"/>
    <col min="6" max="6" width="26.1796875" style="79" customWidth="1"/>
    <col min="7" max="7" width="27.453125" customWidth="1"/>
    <col min="8" max="8" width="31.81640625" customWidth="1"/>
    <col min="9" max="9" width="46" customWidth="1"/>
    <col min="10" max="10" width="37.453125" customWidth="1"/>
  </cols>
  <sheetData>
    <row r="1" spans="1:10" s="79" customFormat="1" ht="36" customHeight="1" x14ac:dyDescent="0.35">
      <c r="A1" s="57" t="s">
        <v>17</v>
      </c>
      <c r="B1" s="86" t="str">
        <f>IF(Language="Eesti keel","Esitatavad failid / dokumendid",IF(Language="Русский язык","Информация предоставленная клиентом","Prepared by Client List"))</f>
        <v>Esitatavad failid / dokumendid</v>
      </c>
      <c r="C1" s="86"/>
      <c r="D1" s="74"/>
      <c r="E1" s="74" t="str">
        <f>IF(Language="Audit:","EST",IF(Language="Русский язык","Аудит:","Audit:"))</f>
        <v>Audit:</v>
      </c>
      <c r="F1" s="81" t="str">
        <f>IF(Language="Finantsinformatsiooni ülevaatus:","EST",IF(Language="Русский язык","Обзор финансовой информации:","Review:"))</f>
        <v>Review:</v>
      </c>
      <c r="G1" s="80" t="str">
        <f>IF(Language="Esitatud:","EST",IF(Language="Русский язык","Предоставлено:","Complete:"))</f>
        <v>Complete:</v>
      </c>
      <c r="H1" s="80" t="str">
        <f>IF(Language="Eesti keel","Esitamise aeg:",IF(Language="Русский язык","Время представления:","Date Completed:"))</f>
        <v>Esitamise aeg:</v>
      </c>
      <c r="I1" s="80" t="str">
        <f>IF(Language="Eesti keel","Kliendi kommentaarid:",IF(Language="Русский язык","Комментарии представителя организации:","Client Notes:"))</f>
        <v>Kliendi kommentaarid:</v>
      </c>
      <c r="J1" s="80" t="str">
        <f>IF(Language="Eesti keel","Audiitori kommentaarid:",IF(Language="Русский язык","Комментарии аудитора:","Auditor Notes:"))</f>
        <v>Audiitori kommentaarid:</v>
      </c>
    </row>
    <row r="2" spans="1:10" ht="15.5" x14ac:dyDescent="0.35">
      <c r="A2" s="1"/>
      <c r="B2" s="60" t="s">
        <v>19</v>
      </c>
      <c r="C2" s="71" t="s">
        <v>21</v>
      </c>
      <c r="D2" s="4"/>
      <c r="E2" s="5"/>
      <c r="F2" s="75"/>
      <c r="G2" s="3"/>
      <c r="H2" s="6"/>
      <c r="I2" s="7"/>
      <c r="J2" s="8"/>
    </row>
    <row r="3" spans="1:10" ht="6" customHeight="1" x14ac:dyDescent="0.35">
      <c r="A3" s="1"/>
      <c r="B3" s="60"/>
      <c r="C3" s="72"/>
      <c r="D3" s="4"/>
      <c r="E3" s="5"/>
      <c r="F3" s="75"/>
      <c r="G3" s="3"/>
      <c r="H3" s="6"/>
      <c r="I3" s="7"/>
      <c r="J3" s="8"/>
    </row>
    <row r="4" spans="1:10" ht="15.5" x14ac:dyDescent="0.35">
      <c r="A4" s="1"/>
      <c r="B4" s="73" t="str">
        <f>IF(Language="Eesti keel","Majandusüksus:",IF(Language="Русский язык","Организация, предприятие:","Entity"))</f>
        <v>Majandusüksus:</v>
      </c>
      <c r="C4" s="82" t="str">
        <f>_xlfn.XLOOKUP("companies__name",var!$A:$A,var!$C:$C)</f>
        <v>RTS Infra Eesti OÜ</v>
      </c>
      <c r="D4" s="4"/>
      <c r="E4" s="5"/>
      <c r="F4" s="75"/>
      <c r="G4" s="3"/>
      <c r="H4" s="6"/>
      <c r="I4" s="7"/>
      <c r="J4" s="8"/>
    </row>
    <row r="5" spans="1:10" ht="6" customHeight="1" x14ac:dyDescent="0.35">
      <c r="A5" s="1"/>
      <c r="B5" s="73"/>
      <c r="C5" s="83"/>
      <c r="D5" s="4"/>
      <c r="E5" s="5"/>
      <c r="F5" s="75"/>
      <c r="G5" s="3"/>
      <c r="H5" s="6"/>
      <c r="I5" s="7"/>
      <c r="J5" s="8"/>
    </row>
    <row r="6" spans="1:10" ht="15.5" x14ac:dyDescent="0.35">
      <c r="A6" s="1"/>
      <c r="B6" s="73" t="str">
        <f>IF(Language="Eesti keel","Registrikood:",IF(Language="Русский язык","Регистрационный код:","Registry Code:"))</f>
        <v>Registrikood:</v>
      </c>
      <c r="C6" s="82" t="str">
        <f>_xlfn.XLOOKUP("companies__regcode",var!$A:$A,var!$C:$C)</f>
        <v>16328599</v>
      </c>
      <c r="D6" s="4"/>
      <c r="E6" s="5"/>
      <c r="F6" s="75"/>
      <c r="G6" s="3"/>
      <c r="H6" s="6"/>
      <c r="I6" s="7"/>
      <c r="J6" s="8"/>
    </row>
    <row r="7" spans="1:10" ht="6" customHeight="1" x14ac:dyDescent="0.35">
      <c r="A7" s="1"/>
      <c r="B7" s="73"/>
      <c r="C7" s="4"/>
      <c r="D7" s="4"/>
      <c r="E7" s="5"/>
      <c r="F7" s="75"/>
      <c r="G7" s="3"/>
      <c r="H7" s="6"/>
      <c r="I7" s="7"/>
      <c r="J7" s="8"/>
    </row>
    <row r="8" spans="1:10" ht="15.5" x14ac:dyDescent="0.35">
      <c r="A8" s="9"/>
      <c r="B8" s="73" t="str">
        <f>IF(Language="Eesti keel","Aruandeaasta lõppkuupäev",IF(Language="Русский язык","Дата окончания года:","Closing date of the reporting year:"))</f>
        <v>Aruandeaasta lõppkuupäev</v>
      </c>
      <c r="C8" s="84">
        <f>_xlfn.XLOOKUP("projects__annual_report_end",var!$A:$A,var!$C:$C)</f>
        <v>45291</v>
      </c>
      <c r="E8" s="5"/>
      <c r="F8" s="75"/>
      <c r="G8" s="3"/>
      <c r="H8" s="6"/>
      <c r="I8" s="7"/>
      <c r="J8" s="8"/>
    </row>
    <row r="9" spans="1:10" ht="6" customHeight="1" x14ac:dyDescent="0.35">
      <c r="A9" s="1"/>
      <c r="B9" s="73"/>
      <c r="C9" s="4"/>
      <c r="D9" s="4"/>
      <c r="E9" s="5"/>
      <c r="F9" s="75"/>
      <c r="G9" s="3"/>
      <c r="H9" s="6"/>
      <c r="I9" s="7"/>
      <c r="J9" s="8"/>
    </row>
    <row r="10" spans="1:10" ht="15.5" x14ac:dyDescent="0.35">
      <c r="A10" s="9"/>
      <c r="B10" s="73" t="str">
        <f>IF(Language="Eesti keel","Tähtaeg:",IF(Language="Русский язык","Срок сдачи:","Due Date:"))</f>
        <v>Tähtaeg:</v>
      </c>
      <c r="C10" s="85" t="str">
        <f>IF(Language="Eesti keel","Vähemalt 2 nädalat enne audiitori arvamuse väljastamist!",IF(Language="Русский язык","Не менее чем за 2 недели до выпуска аудиторского заключения!","At least 2 weeks before issuing the auditor's opinion!"))</f>
        <v>Vähemalt 2 nädalat enne audiitori arvamuse väljastamist!</v>
      </c>
      <c r="D10" s="4"/>
      <c r="E10" s="5"/>
      <c r="F10" s="75"/>
      <c r="G10" s="3"/>
      <c r="H10" s="6"/>
      <c r="I10" s="7"/>
      <c r="J10" s="8"/>
    </row>
    <row r="11" spans="1:10" ht="6" customHeight="1" x14ac:dyDescent="0.35">
      <c r="A11" s="1"/>
      <c r="B11" s="60"/>
      <c r="C11" s="4"/>
      <c r="D11" s="4"/>
      <c r="E11" s="5"/>
      <c r="F11" s="75"/>
      <c r="G11" s="3"/>
      <c r="H11" s="6"/>
      <c r="I11" s="7"/>
      <c r="J11" s="8"/>
    </row>
    <row r="12" spans="1:10" x14ac:dyDescent="0.35">
      <c r="A12" s="9"/>
      <c r="B12" s="61"/>
      <c r="C12" s="10"/>
      <c r="D12" s="11"/>
      <c r="E12" s="5"/>
      <c r="F12" s="75"/>
      <c r="G12" s="3"/>
      <c r="H12" s="6"/>
      <c r="I12" s="7"/>
      <c r="J12" s="8"/>
    </row>
    <row r="13" spans="1:10" ht="34.5" x14ac:dyDescent="0.35">
      <c r="A13" s="58" t="s">
        <v>18</v>
      </c>
      <c r="B13" s="13" t="s">
        <v>0</v>
      </c>
      <c r="C13" s="14" t="str">
        <f>IF(Language="Eesti keel","Üldine",IF(Language="Русский язык","Общая информация","General Information"))</f>
        <v>Üldine</v>
      </c>
      <c r="D13" s="16"/>
      <c r="E13" s="17"/>
      <c r="F13" s="76"/>
      <c r="G13" s="18" t="s">
        <v>1</v>
      </c>
      <c r="H13" s="19"/>
      <c r="I13" s="20"/>
      <c r="J13" s="21"/>
    </row>
    <row r="14" spans="1:10" ht="44" customHeight="1" outlineLevel="1" x14ac:dyDescent="0.35">
      <c r="A14" s="22"/>
      <c r="B14" s="23">
        <v>1</v>
      </c>
      <c r="C14" s="62" t="str">
        <f>IF(Language="Eesti keel","Tegeliku kasusaaja ankeet (fail lisatud)",IF(Language="Русский язык","Информация о фактических бенефициарах (файл приложен)","Information about Ultimate Beneficial Owners of the Entity (see attached file)."))</f>
        <v>Tegeliku kasusaaja ankeet (fail lisatud)</v>
      </c>
      <c r="D14" s="26"/>
      <c r="E14" s="78" t="s">
        <v>221</v>
      </c>
      <c r="F14" s="78" t="s">
        <v>221</v>
      </c>
      <c r="G14" s="56"/>
      <c r="H14" s="25"/>
      <c r="I14" s="27"/>
      <c r="J14" s="28"/>
    </row>
    <row r="15" spans="1:10" ht="49" customHeight="1" outlineLevel="1" x14ac:dyDescent="0.35">
      <c r="A15" s="59"/>
      <c r="B15" s="26">
        <v>2</v>
      </c>
      <c r="C15" s="62" t="str">
        <f>IF(Language="Eesti keel","Kehtiv Äriregistri üld- ja isikuandmete väljavõte (PDF formaadis) vm dokument, millest selguvad juhatuse ja nõukogu liikmed (KOV puhul: KO valitsus, volikogu ja revisjonikomisjon)",IF(Language="Русский язык","Актуальная выписка из коммерческого регистра (в формате PDF) или другой документ, подтверждающий состав правления и совета. (В случае местных самоуправлений: правление, совет и ревизионная комиссия)","Statement from Commercial register (PDF format), which shows the list of management and director board members (Local Municipality: management, board and revision comission)."))</f>
        <v>Kehtiv Äriregistri üld- ja isikuandmete väljavõte (PDF formaadis) vm dokument, millest selguvad juhatuse ja nõukogu liikmed (KOV puhul: KO valitsus, volikogu ja revisjonikomisjon)</v>
      </c>
      <c r="D15" s="26"/>
      <c r="E15" s="78" t="s">
        <v>221</v>
      </c>
      <c r="F15" s="78" t="s">
        <v>221</v>
      </c>
      <c r="G15" s="56"/>
      <c r="H15" s="30"/>
      <c r="I15" s="31"/>
      <c r="J15" s="28"/>
    </row>
    <row r="16" spans="1:10" ht="26" customHeight="1" outlineLevel="1" x14ac:dyDescent="0.35">
      <c r="A16" s="22"/>
      <c r="B16" s="23">
        <v>3</v>
      </c>
      <c r="C16" s="62" t="str">
        <f>IF(Language="Eesti keel","Omaniku / tegeliku kasusaaja passi / ID kaardi koopia",IF(Language="Русский язык","Копии пасторта или идентификационной карты собственников/фактических бенефициаров.","Scan of owner / Actual Beneficiary passport / ID card"))</f>
        <v>Omaniku / tegeliku kasusaaja passi / ID kaardi koopia</v>
      </c>
      <c r="D16" s="26"/>
      <c r="E16" s="78" t="s">
        <v>221</v>
      </c>
      <c r="F16" s="78" t="s">
        <v>221</v>
      </c>
      <c r="G16" s="56"/>
      <c r="H16" s="30"/>
      <c r="I16" s="31"/>
      <c r="J16" s="28"/>
    </row>
    <row r="17" spans="1:10" ht="49" customHeight="1" outlineLevel="1" x14ac:dyDescent="0.35">
      <c r="A17" s="22"/>
      <c r="B17" s="23">
        <v>4</v>
      </c>
      <c r="C17" s="62" t="str">
        <f>IF(Language="Eesti keel","Ülevaade seotud isikutest ja seotud isikutega aruandeperioodil sooritatud tehingutest ja bilansikontode saldodest (RTJ 15 (Lisades avalikustatav informatsioon) §§ 18-23) ja sama informatsioon võrdlusperioodi kohta (uue kliendi puhul).",IF(Language="Русский язык","Перечень всех связанных лиц, операций со связанными сторонами в течение отчетного года (если таковые имеются) и сальдо по состоянию на конец года со связанными сторонами; та же информация за сравнительный период (для новых клиентов).","Listing of all related entities, related party transactions during the reporting year (if any), and YE balances with related parties; the same information for comparative period (for the new client)."))</f>
        <v>Ülevaade seotud isikutest ja seotud isikutega aruandeperioodil sooritatud tehingutest ja bilansikontode saldodest (RTJ 15 (Lisades avalikustatav informatsioon) §§ 18-23) ja sama informatsioon võrdlusperioodi kohta (uue kliendi puhul).</v>
      </c>
      <c r="D17" s="26"/>
      <c r="E17" s="78" t="s">
        <v>221</v>
      </c>
      <c r="F17" s="78" t="s">
        <v>221</v>
      </c>
      <c r="G17" s="56"/>
      <c r="H17" s="25"/>
      <c r="I17" s="33"/>
      <c r="J17" s="28"/>
    </row>
    <row r="18" spans="1:10" ht="36" customHeight="1" outlineLevel="1" x14ac:dyDescent="0.35">
      <c r="A18" s="22"/>
      <c r="B18" s="23">
        <v>5</v>
      </c>
      <c r="C18" s="62" t="str">
        <f>IF(Language="Eesti keel","Ülevaade bilansikuupäevajärgsetest sündmustest (sündmustest pärast aruandekuupäeva). Fail lisatud.",IF(Language="Русский язык","Обзор значительных событий, произошедших после даты отчетного периода. Файл прилагается.","Overview of post balance sheet events. File attached."))</f>
        <v>Ülevaade bilansikuupäevajärgsetest sündmustest (sündmustest pärast aruandekuupäeva). Fail lisatud.</v>
      </c>
      <c r="D18" s="26"/>
      <c r="E18" s="78" t="s">
        <v>221</v>
      </c>
      <c r="F18" s="78" t="s">
        <v>221</v>
      </c>
      <c r="G18" s="56"/>
      <c r="H18" s="25"/>
      <c r="I18" s="33"/>
      <c r="J18" s="28"/>
    </row>
    <row r="19" spans="1:10" ht="49" customHeight="1" outlineLevel="1" x14ac:dyDescent="0.35">
      <c r="A19" s="22"/>
      <c r="B19" s="23">
        <v>6</v>
      </c>
      <c r="C19" s="62" t="str">
        <f>IF(Language="Eesti keel","Aruandeperioodil toimunud osanike / aktsionäride, nõukogu (kui on), juhatuse koosolekute protokollid / otsused. Samuti veel allkirjastamata protokollide / otsuste eelnõud.",IF(Language="Русский язык","Решения и протоколы заседаний акционеров, членов правления и руководства, состоявшихся в течение отчетного периода и до момента проведения аудита, включая те, которые еще не подписаны на момент проведения аудита.","Minutes of shareholders' meetings. Board of directors and committee’ minutes for all meetings.  Please provide approved copy of minutes for those available, and drafts of minutes not yet approved."))</f>
        <v>Aruandeperioodil toimunud osanike / aktsionäride, nõukogu (kui on), juhatuse koosolekute protokollid / otsused. Samuti veel allkirjastamata protokollide / otsuste eelnõud.</v>
      </c>
      <c r="D19" s="26"/>
      <c r="E19" s="78" t="s">
        <v>221</v>
      </c>
      <c r="F19" s="78" t="s">
        <v>221</v>
      </c>
      <c r="G19" s="56"/>
      <c r="H19" s="25"/>
      <c r="I19" s="27"/>
      <c r="J19" s="34"/>
    </row>
    <row r="20" spans="1:10" ht="39" customHeight="1" outlineLevel="1" x14ac:dyDescent="0.35">
      <c r="A20" s="22"/>
      <c r="B20" s="23">
        <v>7</v>
      </c>
      <c r="C20" s="62" t="str">
        <f>IF(Language="Eesti keel","Ülevaade aruandeperioodi juriidilistest kuludest ja juriiidilistest vaidlustest.",IF(Language="Русский язык","Обзор судебных расходов и судебных споров за отчетный период.","Listing of all legal expenses or litigation contingencies incurred and/or paid during the reporting period. Overview of all litigations during the period."))</f>
        <v>Ülevaade aruandeperioodi juriidilistest kuludest ja juriiidilistest vaidlustest.</v>
      </c>
      <c r="D20" s="26"/>
      <c r="E20" s="78" t="s">
        <v>221</v>
      </c>
      <c r="F20" s="78" t="s">
        <v>221</v>
      </c>
      <c r="G20" s="56"/>
      <c r="H20" s="25"/>
      <c r="I20" s="33"/>
      <c r="J20" s="28"/>
    </row>
    <row r="21" spans="1:10" ht="36" customHeight="1" outlineLevel="1" x14ac:dyDescent="0.35">
      <c r="A21" s="22"/>
      <c r="B21" s="23">
        <v>8</v>
      </c>
      <c r="C21" s="62" t="str">
        <f>IF(Language="Eesti keel","Juriidilse teenuse osutaja esitised",IF(Language="Русский язык","Письмо представления  юриста или компании, предоставляющей юридические услуги.","Legal representation letters form the lawyer or legal services company."))</f>
        <v>Juriidilse teenuse osutaja esitised</v>
      </c>
      <c r="D21" s="26"/>
      <c r="E21" s="78" t="s">
        <v>221</v>
      </c>
      <c r="F21" s="78"/>
      <c r="G21" s="56"/>
      <c r="H21" s="25"/>
      <c r="I21" s="33"/>
      <c r="J21" s="28"/>
    </row>
    <row r="22" spans="1:10" ht="37" customHeight="1" outlineLevel="1" x14ac:dyDescent="0.35">
      <c r="A22" s="22"/>
      <c r="B22" s="23">
        <v>9</v>
      </c>
      <c r="C22" s="62" t="str">
        <f>IF(Language="Eesti keel","Esitiskiri (allkirjastatud kõikide juhatuse liikmete ja tegevjuhtkonna liikmete poolt)",IF(Language="Русский язык","Письмо представления членов правления (должно быть подписано всеми членами правления).","Management Representation Letter (signed by all management board members)."))</f>
        <v>Esitiskiri (allkirjastatud kõikide juhatuse liikmete ja tegevjuhtkonna liikmete poolt)</v>
      </c>
      <c r="D22" s="26"/>
      <c r="E22" s="78" t="s">
        <v>221</v>
      </c>
      <c r="F22" s="78" t="s">
        <v>221</v>
      </c>
      <c r="G22" s="56"/>
      <c r="H22" s="6"/>
      <c r="I22" s="7"/>
      <c r="J22" s="8"/>
    </row>
    <row r="23" spans="1:10" ht="41" customHeight="1" outlineLevel="1" x14ac:dyDescent="0.35">
      <c r="A23" s="22"/>
      <c r="B23" s="23">
        <v>10</v>
      </c>
      <c r="C23" s="62" t="str">
        <f>IF(Language="Eesti keel","Raamatupidamise sise-eeskiri / oluliste arvestus- ja aruandluspõhimõtete kirjeldus, töö sise-eeskiri, ülevaade organisatsiooni struktuurist.",IF(Language="Русский язык","Внутренние предписания по бухгалтерскому учёту, рабочим процессам и обзор организационной структуры компании.","Accounting manual (accounting policy memos for all BS and P&amp;L line items, as applicable), other company policy and company organization structure"))</f>
        <v>Raamatupidamise sise-eeskiri / oluliste arvestus- ja aruandluspõhimõtete kirjeldus, töö sise-eeskiri, ülevaade organisatsiooni struktuurist.</v>
      </c>
      <c r="D23" s="26"/>
      <c r="E23" s="78" t="s">
        <v>221</v>
      </c>
      <c r="F23" s="78" t="s">
        <v>221</v>
      </c>
      <c r="G23" s="56"/>
      <c r="H23" s="24"/>
      <c r="I23" s="34"/>
      <c r="J23" s="35"/>
    </row>
    <row r="24" spans="1:10" ht="52" customHeight="1" outlineLevel="1" x14ac:dyDescent="0.35">
      <c r="A24" s="22"/>
      <c r="B24" s="26">
        <v>11</v>
      </c>
      <c r="C24" s="62" t="str">
        <f>IF(Language="Eesti keel","Ülevaade sisekontrollikeskkonnast ja organisatsiooniülestest kontrollidest",IF(Language="Русский язык","Обзор среды внутреннего контроля","Overview of Entity's internal controls structure and of pervasive control activites."))</f>
        <v>Ülevaade sisekontrollikeskkonnast ja organisatsiooniülestest kontrollidest</v>
      </c>
      <c r="D24" s="26"/>
      <c r="E24" s="78" t="s">
        <v>221</v>
      </c>
      <c r="F24" s="78"/>
      <c r="G24" s="56"/>
      <c r="H24" s="24"/>
      <c r="I24" s="34"/>
      <c r="J24" s="35"/>
    </row>
    <row r="25" spans="1:10" ht="36" customHeight="1" outlineLevel="1" x14ac:dyDescent="0.35">
      <c r="A25" s="22"/>
      <c r="B25" s="26">
        <v>13</v>
      </c>
      <c r="C25" s="62" t="str">
        <f>IF(Language="Eesti keel","Raamatupidamise aastaaruande koondvaade ettevõtjaportaalst või aruandekirjete ülevaade.",IF(Language="Русский язык","Проект годового отчета (MS Excel)","Draft annual report, or Trial balance sheet (in MS Excel format)."))</f>
        <v>Raamatupidamise aastaaruande koondvaade ettevõtjaportaalst või aruandekirjete ülevaade.</v>
      </c>
      <c r="D25" s="23"/>
      <c r="E25" s="78" t="s">
        <v>221</v>
      </c>
      <c r="F25" s="78" t="s">
        <v>221</v>
      </c>
      <c r="G25" s="56"/>
      <c r="H25" s="36"/>
      <c r="I25" s="35"/>
      <c r="J25" s="35"/>
    </row>
    <row r="26" spans="1:10" ht="43" customHeight="1" outlineLevel="1" x14ac:dyDescent="0.35">
      <c r="A26" s="22"/>
      <c r="B26" s="26">
        <v>14</v>
      </c>
      <c r="C26" s="62" t="str">
        <f>IF(Language="Eesti keel","Võrdlusperioodi (aruandeperioodile eelneva perioodi) kontode saldo- või käibeandmik (või bilansid ja kasumiaruanded) MS Excel formaadis, milles on nii kontonumbrid kui kontode nimetused.",IF(Language="Русский язык","Оборотно-сальдовая ведомость или баланс и отчет о прибыли за сравнительный период в формате Microsoft Excel в разрезе номеров и наименований счетов.","Comparative period Trial balance or Balance sheet and Profit and loss statement (in Microsoft Excel format) with account numbers and account names."))</f>
        <v>Võrdlusperioodi (aruandeperioodile eelneva perioodi) kontode saldo- või käibeandmik (või bilansid ja kasumiaruanded) MS Excel formaadis, milles on nii kontonumbrid kui kontode nimetused.</v>
      </c>
      <c r="D26" s="26"/>
      <c r="E26" s="78" t="s">
        <v>221</v>
      </c>
      <c r="F26" s="78" t="s">
        <v>221</v>
      </c>
      <c r="G26" s="56"/>
      <c r="H26" s="36"/>
      <c r="I26" s="35"/>
      <c r="J26" s="35"/>
    </row>
    <row r="27" spans="1:10" ht="50" customHeight="1" outlineLevel="1" x14ac:dyDescent="0.35">
      <c r="A27" s="22"/>
      <c r="B27" s="26">
        <v>15</v>
      </c>
      <c r="C27" s="62" t="str">
        <f>IF(Language="Eesti keel","Aruandeperioodi kontode saldo- või käibeandmikud kuude kaupa (või bilansid ja kasumiaruanded kuude kaupa) MS Excel formaadis, milles on nii kontonumbrid kui kontode nimetused",IF(Language="Русский язык","Оборотно-сальдовые ведомости по месяцам или помесячные балансы и отчеты о прибыли за отчетный период в разрезе номеров счетов и их наименований.","Reporting period's monthly trial balances (in Microsoft Excel format) or monthly balance sheets and PL statements with account numbers and account names."))</f>
        <v>Aruandeperioodi kontode saldo- või käibeandmikud kuude kaupa (või bilansid ja kasumiaruanded kuude kaupa) MS Excel formaadis, milles on nii kontonumbrid kui kontode nimetused</v>
      </c>
      <c r="D27" s="26"/>
      <c r="E27" s="78" t="s">
        <v>221</v>
      </c>
      <c r="F27" s="78" t="s">
        <v>221</v>
      </c>
      <c r="G27" s="56"/>
      <c r="H27" s="36"/>
      <c r="I27" s="35"/>
      <c r="J27" s="35"/>
    </row>
    <row r="28" spans="1:10" ht="25" customHeight="1" outlineLevel="1" x14ac:dyDescent="0.35">
      <c r="A28" s="22"/>
      <c r="B28" s="26">
        <v>16</v>
      </c>
      <c r="C28" s="62" t="str">
        <f>IF(Language="Eesti keel","Aruandeperioodi kontode saldo- või käibeandmik (või bilansid ja kasumiaruanded) MS Excel formaadis, milles on nii kontonumbrid kui kontode nimetused.",IF(Language="Русский язык","Баланс и отчет о прибыли и убытках с номерами и наименованиями счетов в формате Microsoft Excel.","Reporting period's Trial Balance, or balance sheet and P &amp; L Statement with account numbers and account names (in MS Excel format)."))</f>
        <v>Aruandeperioodi kontode saldo- või käibeandmik (või bilansid ja kasumiaruanded) MS Excel formaadis, milles on nii kontonumbrid kui kontode nimetused.</v>
      </c>
      <c r="D28" s="23"/>
      <c r="E28" s="78" t="s">
        <v>221</v>
      </c>
      <c r="F28" s="78" t="s">
        <v>221</v>
      </c>
      <c r="G28" s="56"/>
      <c r="H28" s="36"/>
      <c r="I28" s="35"/>
      <c r="J28" s="35"/>
    </row>
    <row r="29" spans="1:10" ht="58" customHeight="1" outlineLevel="1" x14ac:dyDescent="0.35">
      <c r="A29" s="22"/>
      <c r="B29" s="26">
        <v>17</v>
      </c>
      <c r="C29" s="62" t="str">
        <f>IF(Language="Eesti keel","Aruandeperioodile järgneva perioodi esimese kuu (nt jaanuari) kontode saldo- või käibeandmik (või bilanss ja kasumiaruanne) MS Excel formaadis, milles on nii kontonumbrid kui kontode nimetused",IF(Language="Русский язык","Оборотно-сальдовая ведомость или баланс и отчет о прибыли и убытках с номерами и наименованиями счето за первый месяц следующего финансового года в формате Microsoft Excel.","Trial balance sheet (in Microsoft Excel format) with account numbers and account names (or balance sheet and P &amp; L Statement with account numbers and account names) for first month of current financial year (first month after reporting period)."))</f>
        <v>Aruandeperioodile järgneva perioodi esimese kuu (nt jaanuari) kontode saldo- või käibeandmik (või bilanss ja kasumiaruanne) MS Excel formaadis, milles on nii kontonumbrid kui kontode nimetused</v>
      </c>
      <c r="D29" s="23"/>
      <c r="E29" s="78" t="s">
        <v>221</v>
      </c>
      <c r="F29" s="78" t="s">
        <v>221</v>
      </c>
      <c r="G29" s="56"/>
      <c r="H29" s="36"/>
      <c r="I29" s="35"/>
      <c r="J29" s="35"/>
    </row>
    <row r="30" spans="1:10" ht="26" customHeight="1" outlineLevel="1" x14ac:dyDescent="0.35">
      <c r="A30" s="22"/>
      <c r="B30" s="26">
        <v>18</v>
      </c>
      <c r="C30" s="62" t="str">
        <f>IF(Language="Eesti keel","Päevaraamatu kanded 24. detsember - 31. detsember",IF(Language="Русский язык","Список транзакций ежедневного журнала 24.12.-31.12. Главную книгу.","GL Dump of all journal entries made during 24 December - 31 December of FY"))</f>
        <v>Päevaraamatu kanded 24. detsember - 31. detsember</v>
      </c>
      <c r="D30" s="4"/>
      <c r="E30" s="78" t="s">
        <v>221</v>
      </c>
      <c r="F30" s="78" t="s">
        <v>221</v>
      </c>
      <c r="G30" s="56"/>
      <c r="H30" s="25"/>
      <c r="I30" s="34"/>
      <c r="J30" s="35"/>
    </row>
    <row r="31" spans="1:10" ht="26" customHeight="1" outlineLevel="1" x14ac:dyDescent="0.35">
      <c r="A31" s="22"/>
      <c r="B31" s="26">
        <v>19</v>
      </c>
      <c r="C31" s="62" t="str">
        <f>IF(Language="Eesti keel","Päevaraamatu kanded 01. jaanuar - 31. detsember",IF(Language="Русский язык","Список транзакций ежедневного журнала 01.01.-31.12. Главную книгу.","GL Dump of all journal entries made during FY"))</f>
        <v>Päevaraamatu kanded 01. jaanuar - 31. detsember</v>
      </c>
      <c r="D31" s="23"/>
      <c r="E31" s="78" t="s">
        <v>221</v>
      </c>
      <c r="F31" s="78"/>
      <c r="G31" s="56"/>
      <c r="H31" s="24"/>
      <c r="I31" s="34"/>
      <c r="J31" s="35"/>
    </row>
    <row r="32" spans="1:10" ht="30" customHeight="1" outlineLevel="1" x14ac:dyDescent="0.35">
      <c r="A32" s="22"/>
      <c r="B32" s="26">
        <v>20</v>
      </c>
      <c r="C32" s="62" t="str">
        <f>IF(Language="Eesti keel","Aruandeperioodi eelarve täitmise aruanne",IF(Language="Русский язык","Отчет об исполнении бюджета за отчетный период","Reporting year's budget vs actual performance review."))</f>
        <v>Aruandeperioodi eelarve täitmise aruanne</v>
      </c>
      <c r="D32" s="26"/>
      <c r="E32" s="78" t="s">
        <v>221</v>
      </c>
      <c r="F32" s="78" t="s">
        <v>221</v>
      </c>
      <c r="G32" s="56"/>
      <c r="H32" s="24"/>
      <c r="I32" s="29"/>
      <c r="J32" s="35"/>
    </row>
    <row r="33" spans="1:10" ht="34" customHeight="1" outlineLevel="1" x14ac:dyDescent="0.35">
      <c r="A33" s="22"/>
      <c r="B33" s="26">
        <v>21</v>
      </c>
      <c r="C33" s="62" t="str">
        <f>IF(Language="Eesti keel","Aruandeperioodile järgneva perioodi eelarve",IF(Language="Русский язык","Бюджет на период, следующий за отчетным периодом","Budget for the next financial year (after the reporting period)."))</f>
        <v>Aruandeperioodile järgneva perioodi eelarve</v>
      </c>
      <c r="D33" s="26"/>
      <c r="E33" s="78" t="s">
        <v>221</v>
      </c>
      <c r="F33" s="78" t="s">
        <v>221</v>
      </c>
      <c r="G33" s="56"/>
      <c r="H33" s="24"/>
      <c r="I33" s="29"/>
      <c r="J33" s="35"/>
    </row>
    <row r="34" spans="1:10" ht="25" customHeight="1" outlineLevel="1" x14ac:dyDescent="0.35">
      <c r="A34" s="22"/>
      <c r="B34" s="26">
        <v>22</v>
      </c>
      <c r="C34" s="63" t="str">
        <f>IF(Language="Eesti keel","Ülevaade tehtud või kavandatavatest investeeringutest",IF(Language="Русский язык","Обзор сделанных или запланированных инвестиций","Overview of reporting year's or planned future investments"))</f>
        <v>Ülevaade tehtud või kavandatavatest investeeringutest</v>
      </c>
      <c r="D34" s="26"/>
      <c r="E34" s="78" t="s">
        <v>221</v>
      </c>
      <c r="F34" s="78" t="s">
        <v>221</v>
      </c>
      <c r="G34" s="56"/>
      <c r="H34" s="24"/>
      <c r="I34" s="34"/>
      <c r="J34" s="35"/>
    </row>
    <row r="35" spans="1:10" ht="33" customHeight="1" outlineLevel="1" x14ac:dyDescent="0.35">
      <c r="A35" s="22"/>
      <c r="B35" s="26">
        <v>23</v>
      </c>
      <c r="C35" s="62" t="str">
        <f>IF(Language="Eesti keel","Ülevaade teadaolevatest pettusjuhtumitest",IF(Language="Русский язык","Обзор известных случаев мошенничества","Overview of known fraud issues and cases."))</f>
        <v>Ülevaade teadaolevatest pettusjuhtumitest</v>
      </c>
      <c r="D35" s="26"/>
      <c r="E35" s="78" t="s">
        <v>221</v>
      </c>
      <c r="F35" s="78" t="s">
        <v>221</v>
      </c>
      <c r="G35" s="56"/>
      <c r="H35" s="36"/>
      <c r="I35" s="35"/>
      <c r="J35" s="35"/>
    </row>
    <row r="36" spans="1:10" ht="73" customHeight="1" outlineLevel="1" x14ac:dyDescent="0.35">
      <c r="A36" s="22"/>
      <c r="B36" s="26">
        <v>24</v>
      </c>
      <c r="C36" s="62" t="str">
        <f>IF(Language="Eesti keel","Vabas vormis kiri eelnevale audiitorile (cc: sergei.tsistjakov@assertum.ee) selle kohta, et ta võib eelnevate auditite kohta informatsiooni anda ning seda ei loeta konfidentsiaalsusnõude rikkumiseks.",IF(Language="Русский язык","Письмо в свободной форме предыдущему аудитору (копия: sergei.tsistjakov@assertum.ee) о том, что он может предоставить информацию о предыдущих проверках, и это не считается нарушением конфиденциальности.","A free-form letter to the previous auditor (cc: sergei.tsistjakov@assertum.ee) stating that he / she can provide information about previous audits and this is not considered a breach of confidentiality."))</f>
        <v>Vabas vormis kiri eelnevale audiitorile (cc: sergei.tsistjakov@assertum.ee) selle kohta, et ta võib eelnevate auditite kohta informatsiooni anda ning seda ei loeta konfidentsiaalsusnõude rikkumiseks.</v>
      </c>
      <c r="D36" s="26"/>
      <c r="E36" s="78" t="s">
        <v>221</v>
      </c>
      <c r="F36" s="78"/>
      <c r="G36" s="56"/>
      <c r="H36" s="36"/>
      <c r="I36" s="35"/>
      <c r="J36" s="35"/>
    </row>
    <row r="37" spans="1:10" x14ac:dyDescent="0.35">
      <c r="A37" s="9"/>
      <c r="B37" s="2"/>
      <c r="C37" s="38"/>
      <c r="D37" s="4"/>
      <c r="E37" s="78"/>
      <c r="F37" s="78"/>
      <c r="G37" s="3"/>
      <c r="H37" s="6"/>
      <c r="I37" s="7"/>
      <c r="J37" s="8"/>
    </row>
    <row r="38" spans="1:10" x14ac:dyDescent="0.35">
      <c r="A38" s="12"/>
      <c r="B38" s="13" t="s">
        <v>2</v>
      </c>
      <c r="C38" s="64" t="str">
        <f>IF(Language="Eesti keel","Tulud tavapärasest tegevusest",IF(Language="Русский язык","Доход от обычной деятельности","Revenue received from the sale of products, goods and services in the accounting period"))</f>
        <v>Tulud tavapärasest tegevusest</v>
      </c>
      <c r="D38" s="40"/>
      <c r="E38" s="77"/>
      <c r="F38" s="77"/>
      <c r="G38" s="41"/>
      <c r="H38" s="17"/>
      <c r="I38" s="42"/>
      <c r="J38" s="21"/>
    </row>
    <row r="39" spans="1:10" ht="32" customHeight="1" outlineLevel="1" x14ac:dyDescent="0.35">
      <c r="A39" s="22"/>
      <c r="B39" s="23">
        <v>1</v>
      </c>
      <c r="C39" s="62" t="str">
        <f>IF(Language="Eesti keel","Aruandeperioodi Müügiarvete nimekiri (MS Excel formaadis)",IF(Language="Русский язык","Книга продаж/ список счетов продаж за весь отчетный период в формате Microsoft Excel","Sales invoices register (broken down by invoiced amounts and V.A.T. amount) for FY"))</f>
        <v>Aruandeperioodi Müügiarvete nimekiri (MS Excel formaadis)</v>
      </c>
      <c r="D39" s="23"/>
      <c r="E39" s="78" t="s">
        <v>221</v>
      </c>
      <c r="F39" s="78" t="s">
        <v>221</v>
      </c>
      <c r="G39" s="32"/>
      <c r="H39" s="24"/>
      <c r="I39" s="29"/>
      <c r="J39" s="35"/>
    </row>
    <row r="40" spans="1:10" ht="33" customHeight="1" outlineLevel="1" x14ac:dyDescent="0.35">
      <c r="A40" s="22"/>
      <c r="B40" s="23">
        <v>2</v>
      </c>
      <c r="C40" s="62" t="str">
        <f>IF(Language="Eesti keel","Aruandeperioodile järgneva perioodi esimese kuu müügiarvete nimekiri",IF(Language="Русский язык","Список счетов продаж за первый месяц периода, следующего за отчетным периодом","Sales invoices register (broken down by invoiced amounts and V.A.T. amount) for current period's 1st month"))</f>
        <v>Aruandeperioodile järgneva perioodi esimese kuu müügiarvete nimekiri</v>
      </c>
      <c r="D40" s="23"/>
      <c r="E40" s="78" t="s">
        <v>221</v>
      </c>
      <c r="F40" s="78" t="s">
        <v>221</v>
      </c>
      <c r="G40" s="32"/>
      <c r="H40" s="36"/>
      <c r="I40" s="29"/>
      <c r="J40" s="35"/>
    </row>
    <row r="41" spans="1:10" ht="30" customHeight="1" outlineLevel="1" x14ac:dyDescent="0.35">
      <c r="A41" s="22"/>
      <c r="B41" s="23">
        <v>3</v>
      </c>
      <c r="C41" s="62" t="str">
        <f>IF(Language="Eesti keel","Ülevaade müügiprotsessiga seotud kontrollitoimingutest",IF(Language="Русский язык","Обзор контрольных мероприятий, связанных с процессом продаж","Overview of control activities related to the sales process"))</f>
        <v>Ülevaade müügiprotsessiga seotud kontrollitoimingutest</v>
      </c>
      <c r="D41" s="23"/>
      <c r="E41" s="78" t="s">
        <v>221</v>
      </c>
      <c r="F41" s="78"/>
      <c r="G41" s="32"/>
      <c r="H41" s="24"/>
      <c r="I41" s="29"/>
      <c r="J41" s="35"/>
    </row>
    <row r="42" spans="1:10" ht="32" customHeight="1" outlineLevel="1" x14ac:dyDescent="0.35">
      <c r="A42" s="22"/>
      <c r="B42" s="23">
        <v>4</v>
      </c>
      <c r="C42" s="62" t="str">
        <f>IF(Language="Eesti keel","Valmidusastme arvestuse tabelid.",IF(Language="Русский язык","Расчеты степени готовности.","Stage of completion calculations."))</f>
        <v>Valmidusastme arvestuse tabelid.</v>
      </c>
      <c r="D42" s="23"/>
      <c r="E42" s="78" t="s">
        <v>221</v>
      </c>
      <c r="F42" s="78" t="s">
        <v>221</v>
      </c>
      <c r="G42" s="32"/>
      <c r="H42" s="24"/>
      <c r="I42" s="29"/>
      <c r="J42" s="35"/>
    </row>
    <row r="43" spans="1:10" ht="34" customHeight="1" outlineLevel="1" x14ac:dyDescent="0.35">
      <c r="A43" s="22"/>
      <c r="B43" s="23">
        <v>5</v>
      </c>
      <c r="C43" s="62" t="str">
        <f>IF(Language="Eesti keel","Tööde üleandmise-vastuvõtu aktid",IF(Language="Русский язык","Акты приема-передачи работ","Acts of acceptance for the services performed."))</f>
        <v>Tööde üleandmise-vastuvõtu aktid</v>
      </c>
      <c r="D43" s="23"/>
      <c r="E43" s="78" t="s">
        <v>221</v>
      </c>
      <c r="F43" s="78"/>
      <c r="G43" s="32"/>
      <c r="H43" s="24"/>
      <c r="I43" s="29"/>
      <c r="J43" s="35"/>
    </row>
    <row r="44" spans="1:10" ht="35" customHeight="1" outlineLevel="1" x14ac:dyDescent="0.35">
      <c r="A44" s="22"/>
      <c r="B44" s="23">
        <v>6</v>
      </c>
      <c r="C44" s="62" t="str">
        <f>IF(Language="Eesti keel","Müügitulude analüüs (geograafiline; tegevusliigid)",IF(Language="Русский язык","Анализ продаж (географический; по видам деятельности)","Analysis of sales revenue (geographical; types of activity)"))</f>
        <v>Müügitulude analüüs (geograafiline; tegevusliigid)</v>
      </c>
      <c r="D44" s="4"/>
      <c r="E44" s="78" t="s">
        <v>221</v>
      </c>
      <c r="F44" s="78" t="s">
        <v>221</v>
      </c>
      <c r="G44" s="32"/>
      <c r="H44" s="24"/>
      <c r="I44" s="29"/>
      <c r="J44" s="35"/>
    </row>
    <row r="45" spans="1:10" ht="28" customHeight="1" outlineLevel="1" x14ac:dyDescent="0.35">
      <c r="A45" s="22"/>
      <c r="B45" s="23">
        <v>7</v>
      </c>
      <c r="C45" s="62" t="str">
        <f>IF(Language="Eesti keel","Lõpetamata tööde analüütika",IF(Language="Русский язык","Аналитика незавершенного производства","Work in progress calculations"))</f>
        <v>Lõpetamata tööde analüütika</v>
      </c>
      <c r="D45" s="23"/>
      <c r="E45" s="78" t="s">
        <v>221</v>
      </c>
      <c r="F45" s="78" t="s">
        <v>221</v>
      </c>
      <c r="G45" s="32"/>
      <c r="H45" s="24"/>
      <c r="I45" s="29"/>
      <c r="J45" s="35"/>
    </row>
    <row r="46" spans="1:10" ht="34" customHeight="1" outlineLevel="1" x14ac:dyDescent="0.35">
      <c r="A46" s="22"/>
      <c r="B46" s="23">
        <v>8</v>
      </c>
      <c r="C46" s="62" t="str">
        <f>IF(Language="Eesti keel","Hinnaalanduste kalkulatsioonid",IF(Language="Русский язык","Расчеты скидок и бонусов покупателям.","Calculations / overview / analytics of price reductions, discounts and rebates"))</f>
        <v>Hinnaalanduste kalkulatsioonid</v>
      </c>
      <c r="D46" s="23"/>
      <c r="E46" s="78" t="s">
        <v>221</v>
      </c>
      <c r="F46" s="78" t="s">
        <v>221</v>
      </c>
      <c r="G46" s="32"/>
      <c r="H46" s="24"/>
      <c r="I46" s="29"/>
      <c r="J46" s="35"/>
    </row>
    <row r="47" spans="1:10" ht="36" customHeight="1" outlineLevel="1" x14ac:dyDescent="0.35">
      <c r="A47" s="22"/>
      <c r="B47" s="26">
        <v>9</v>
      </c>
      <c r="C47" s="62" t="str">
        <f>IF(Language="Eesti keel","Ülevaade klientidele esitatud nõudesummadest, mis ei kajastu aruandeperioodi müügituludes",IF(Language="Русский язык","Обзор сумм, предъявленных покупателям, которые не отражены в выручке от продаж отчетного периода","Overview of sales invoices presented to customers, which are not reflected in the sales revenue of the reporting period"))</f>
        <v>Ülevaade klientidele esitatud nõudesummadest, mis ei kajastu aruandeperioodi müügituludes</v>
      </c>
      <c r="D47" s="4"/>
      <c r="E47" s="78" t="s">
        <v>221</v>
      </c>
      <c r="F47" s="78" t="s">
        <v>221</v>
      </c>
      <c r="G47" s="32"/>
      <c r="H47" s="24"/>
      <c r="I47" s="29"/>
      <c r="J47" s="35"/>
    </row>
    <row r="48" spans="1:10" x14ac:dyDescent="0.35">
      <c r="A48" s="9"/>
      <c r="B48" s="2"/>
      <c r="C48" s="38"/>
      <c r="D48" s="4"/>
      <c r="E48" s="78"/>
      <c r="F48" s="78"/>
      <c r="G48" s="3"/>
      <c r="H48" s="6"/>
      <c r="I48" s="7"/>
      <c r="J48" s="8"/>
    </row>
    <row r="49" spans="1:10" x14ac:dyDescent="0.35">
      <c r="A49" s="43"/>
      <c r="B49" s="13" t="s">
        <v>3</v>
      </c>
      <c r="C49" s="64" t="str">
        <f>IF(Language="Eesti keel","Kaubad, toore, materjal ja teenused / Müüdud toodangu (kaupade, teenuste) kulu",IF(Language="Русский язык","Товары, сырье, материалы и услуги / Себестоимость реализованной продукции (товаров, услуг).","Goods, raw materials and services / Cost of Goods Sold"))</f>
        <v>Kaubad, toore, materjal ja teenused / Müüdud toodangu (kaupade, teenuste) kulu</v>
      </c>
      <c r="D49" s="40"/>
      <c r="E49" s="77"/>
      <c r="F49" s="77"/>
      <c r="G49" s="44"/>
      <c r="H49" s="15"/>
      <c r="I49" s="39"/>
      <c r="J49" s="45"/>
    </row>
    <row r="50" spans="1:10" ht="30" customHeight="1" outlineLevel="1" x14ac:dyDescent="0.35">
      <c r="A50" s="22"/>
      <c r="B50" s="23">
        <v>1</v>
      </c>
      <c r="C50" s="62" t="str">
        <f>IF(Language="Eesti keel","Aruandeperioodi ostuarvete nimekiri (MS Excel formaadis)",IF(Language="Русский язык","Книга покупок / список счетов покупок за весь отчетный период в формате Microsoft Excel","Purchase invoices register (broken down by invoiced amounts and V.A.T. amount) for FY"))</f>
        <v>Aruandeperioodi ostuarvete nimekiri (MS Excel formaadis)</v>
      </c>
      <c r="D50" s="23"/>
      <c r="E50" s="78" t="s">
        <v>221</v>
      </c>
      <c r="F50" s="78" t="s">
        <v>221</v>
      </c>
      <c r="G50" s="46"/>
      <c r="H50" s="47"/>
      <c r="I50" s="48"/>
      <c r="J50" s="49"/>
    </row>
    <row r="51" spans="1:10" ht="33" customHeight="1" outlineLevel="1" x14ac:dyDescent="0.35">
      <c r="A51" s="22"/>
      <c r="B51" s="23">
        <v>2</v>
      </c>
      <c r="C51" s="62" t="str">
        <f>IF(Language="Eesti keel","Aruandeperioodile järgneva perioodi esimese kuu ostuarvete nimekiri",IF(Language="Русский язык","Список счетов покупок за первый месяц периода, следующего за отчетным периодом","Purchase invoices register (broken down by invoiced amounts and V.A.T. amount) for current period's 1st month"))</f>
        <v>Aruandeperioodile järgneva perioodi esimese kuu ostuarvete nimekiri</v>
      </c>
      <c r="D51" s="23"/>
      <c r="E51" s="78" t="s">
        <v>221</v>
      </c>
      <c r="F51" s="78" t="s">
        <v>221</v>
      </c>
      <c r="G51" s="47"/>
      <c r="H51" s="24"/>
      <c r="I51" s="50"/>
      <c r="J51" s="51"/>
    </row>
    <row r="52" spans="1:10" ht="38" customHeight="1" outlineLevel="1" x14ac:dyDescent="0.35">
      <c r="A52" s="22"/>
      <c r="B52" s="23">
        <v>3</v>
      </c>
      <c r="C52" s="62" t="str">
        <f>IF(Language="Eesti keel","Ülevaade ostuprotsessiga seotud kontrollitoimingutest",IF(Language="Русский язык","Обзор контрольных действий, связанных с процессом покупки","Overview of control activities related to the purchase and production process"))</f>
        <v>Ülevaade ostuprotsessiga seotud kontrollitoimingutest</v>
      </c>
      <c r="D52" s="23"/>
      <c r="E52" s="78" t="s">
        <v>221</v>
      </c>
      <c r="F52" s="78"/>
      <c r="G52" s="3"/>
      <c r="H52" s="6"/>
      <c r="I52" s="7"/>
      <c r="J52" s="8"/>
    </row>
    <row r="53" spans="1:10" ht="29" customHeight="1" outlineLevel="1" x14ac:dyDescent="0.35">
      <c r="A53" s="22"/>
      <c r="B53" s="23">
        <v>4</v>
      </c>
      <c r="C53" s="62" t="str">
        <f>IF(Language="Eesti keel","Hinnaalanduste kalkulatsioonid",IF(Language="Русский язык","Расчеты скидок и бонусов, полученных от поставщиков.","Calculations / Overview, Analytics of price reductions, discounts and rebates"))</f>
        <v>Hinnaalanduste kalkulatsioonid</v>
      </c>
      <c r="D53" s="23"/>
      <c r="E53" s="78" t="s">
        <v>221</v>
      </c>
      <c r="F53" s="78" t="s">
        <v>221</v>
      </c>
      <c r="G53" s="3"/>
      <c r="H53" s="6"/>
      <c r="I53" s="7"/>
      <c r="J53" s="8"/>
    </row>
    <row r="54" spans="1:10" ht="31" customHeight="1" outlineLevel="1" x14ac:dyDescent="0.35">
      <c r="A54" s="22"/>
      <c r="B54" s="52">
        <v>5</v>
      </c>
      <c r="C54" s="62" t="str">
        <f>IF(Language="Eesti keel","Müüdud kaupade / teenuste kalkulatsioonid",IF(Language="Русский язык","Расчеты себестоимости продаж","Analytics of COGS or service cost calculations"))</f>
        <v>Müüdud kaupade / teenuste kalkulatsioonid</v>
      </c>
      <c r="D54" s="23"/>
      <c r="E54" s="78" t="s">
        <v>221</v>
      </c>
      <c r="F54" s="78" t="s">
        <v>221</v>
      </c>
      <c r="G54" s="3"/>
      <c r="H54" s="6"/>
      <c r="I54" s="7"/>
      <c r="J54" s="8"/>
    </row>
    <row r="55" spans="1:10" x14ac:dyDescent="0.35">
      <c r="A55" s="9"/>
      <c r="B55" s="2"/>
      <c r="C55" s="38"/>
      <c r="D55" s="4"/>
      <c r="E55" s="78"/>
      <c r="F55" s="78"/>
      <c r="G55" s="3"/>
      <c r="H55" s="6"/>
      <c r="I55" s="7"/>
      <c r="J55" s="8"/>
    </row>
    <row r="56" spans="1:10" x14ac:dyDescent="0.35">
      <c r="A56" s="43"/>
      <c r="B56" s="13" t="s">
        <v>4</v>
      </c>
      <c r="C56" s="64" t="str">
        <f>IF(Language="Eesti keel","Tööjõukulud",IF(Language="Русский язык","Затраты на оплату труда","Payroll Expenses (Staff costs)"))</f>
        <v>Tööjõukulud</v>
      </c>
      <c r="D56" s="40"/>
      <c r="E56" s="77"/>
      <c r="F56" s="77"/>
      <c r="G56" s="44"/>
      <c r="H56" s="15"/>
      <c r="I56" s="39"/>
      <c r="J56" s="45"/>
    </row>
    <row r="57" spans="1:10" ht="38" customHeight="1" x14ac:dyDescent="0.35">
      <c r="A57" s="22"/>
      <c r="B57" s="23">
        <v>1</v>
      </c>
      <c r="C57" s="65" t="str">
        <f>IF(Language="Eesti keel","Palgaarvestuse kontodepõhine analüütika kuude kaupa (MS Excel formaadis)",IF(Language="Русский язык","Помесячный анализ расходов на зарплату в разрезе счетов в формате MS Excel.","Monthly payroll reconciliation detailing expense per GL line item for the reporting period in format of MS Excel."))</f>
        <v>Palgaarvestuse kontodepõhine analüütika kuude kaupa (MS Excel formaadis)</v>
      </c>
      <c r="D57" s="23"/>
      <c r="E57" s="78" t="s">
        <v>221</v>
      </c>
      <c r="F57" s="78" t="s">
        <v>221</v>
      </c>
      <c r="G57" s="46"/>
      <c r="H57" s="47"/>
      <c r="I57" s="48"/>
      <c r="J57" s="49"/>
    </row>
    <row r="58" spans="1:10" ht="40" customHeight="1" x14ac:dyDescent="0.35">
      <c r="A58" s="22"/>
      <c r="B58" s="23">
        <v>1</v>
      </c>
      <c r="C58" s="65" t="str">
        <f>IF(Language="Eesti keel","TSD andmed kuude kaupa (töötasud, kinnipeetud tulumaks, sotsiaalmaks, pensionikindlustusmaksed, töötuskindlustusmaksed) MS Excel formaadis",IF(Language="Русский язык","Ежемесячный обзор социальных и налоговых деклараций в формате MS Excel","Tax Return monthly calculations (wages, withheld income tax, social tax, pension insurance contributions, unemployment insurance contributions) for the reporting period in MS Excel."))</f>
        <v>TSD andmed kuude kaupa (töötasud, kinnipeetud tulumaks, sotsiaalmaks, pensionikindlustusmaksed, töötuskindlustusmaksed) MS Excel formaadis</v>
      </c>
      <c r="D58" s="23"/>
      <c r="E58" s="78" t="s">
        <v>221</v>
      </c>
      <c r="F58" s="78" t="s">
        <v>221</v>
      </c>
      <c r="G58" s="32"/>
      <c r="H58" s="24"/>
      <c r="I58" s="29"/>
      <c r="J58" s="35"/>
    </row>
    <row r="59" spans="1:10" ht="30" customHeight="1" x14ac:dyDescent="0.35">
      <c r="A59" s="22"/>
      <c r="B59" s="23">
        <v>1</v>
      </c>
      <c r="C59" s="65" t="str">
        <f>IF(Language="Eesti keel","Ülevaade tööjõukulude arvestusega seotud kontrollitoimingutest",IF(Language="Русский язык","Обзор контрольных процедур, связанных с расчетом затрат на оплату труда","Overview of control activities related to the personnel expenses"))</f>
        <v>Ülevaade tööjõukulude arvestusega seotud kontrollitoimingutest</v>
      </c>
      <c r="D59" s="23"/>
      <c r="E59" s="78" t="s">
        <v>221</v>
      </c>
      <c r="F59" s="78"/>
      <c r="G59" s="32"/>
      <c r="H59" s="24"/>
      <c r="I59" s="29"/>
      <c r="J59" s="35"/>
    </row>
    <row r="60" spans="1:10" ht="29" customHeight="1" x14ac:dyDescent="0.35">
      <c r="A60" s="22"/>
      <c r="B60" s="23">
        <v>2</v>
      </c>
      <c r="C60" s="66" t="str">
        <f>IF(Language="Eesti keel","Palgalehed (inspekteerimiseks kohapeal)",IF(Language="Русский язык","Платежные ведомости (для проверки на месте)","Payroll registers, timesheets and calculations for on-site inspection, as requested from Auditor"))</f>
        <v>Palgalehed (inspekteerimiseks kohapeal)</v>
      </c>
      <c r="D60" s="23"/>
      <c r="E60" s="78" t="s">
        <v>221</v>
      </c>
      <c r="F60" s="78"/>
      <c r="G60" s="32"/>
      <c r="H60" s="24"/>
      <c r="I60" s="29"/>
      <c r="J60" s="35"/>
    </row>
    <row r="61" spans="1:10" ht="33" customHeight="1" x14ac:dyDescent="0.35">
      <c r="A61" s="22"/>
      <c r="B61" s="23">
        <v>3</v>
      </c>
      <c r="C61" s="65" t="str">
        <f>IF(Language="Eesti keel","Ülevaade teostatud palgamaksetest (MS Excel / csv formaadis)",IF(Language="Русский язык","Обзор произведенных выплат заработной платы (в формате MS Excel / csv)","Payroll payments overview for the reporting year in format of MS Excel or csv."))</f>
        <v>Ülevaade teostatud palgamaksetest (MS Excel / csv formaadis)</v>
      </c>
      <c r="D61" s="23"/>
      <c r="E61" s="78" t="s">
        <v>221</v>
      </c>
      <c r="F61" s="78" t="s">
        <v>221</v>
      </c>
      <c r="G61" s="32"/>
      <c r="H61" s="24"/>
      <c r="I61" s="29"/>
      <c r="J61" s="35"/>
    </row>
    <row r="62" spans="1:10" ht="36" customHeight="1" x14ac:dyDescent="0.35">
      <c r="A62" s="22"/>
      <c r="B62" s="23">
        <v>4</v>
      </c>
      <c r="C62" s="65" t="str">
        <f>IF(Language="Eesti keel","Töötajate nimekiri nii TÖR-s kui ka majandusüksuses",IF(Language="Русский язык","Список сотрудников","Headcount for full time employees and contractors at Tax Department and at Client's premises."))</f>
        <v>Töötajate nimekiri nii TÖR-s kui ka majandusüksuses</v>
      </c>
      <c r="D62" s="23"/>
      <c r="E62" s="78" t="s">
        <v>221</v>
      </c>
      <c r="F62" s="78"/>
      <c r="G62" s="32"/>
      <c r="H62" s="24"/>
      <c r="I62" s="29"/>
      <c r="J62" s="35"/>
    </row>
    <row r="63" spans="1:10" x14ac:dyDescent="0.35">
      <c r="A63" s="9"/>
      <c r="B63" s="2"/>
      <c r="C63" s="38"/>
      <c r="D63" s="4"/>
      <c r="E63" s="78"/>
      <c r="F63" s="78"/>
      <c r="G63" s="3"/>
      <c r="H63" s="6"/>
      <c r="I63" s="7"/>
      <c r="J63" s="8"/>
    </row>
    <row r="64" spans="1:10" ht="49" customHeight="1" x14ac:dyDescent="0.35">
      <c r="A64" s="12"/>
      <c r="B64" s="13" t="s">
        <v>5</v>
      </c>
      <c r="C64" s="64" t="str">
        <f>IF(Language="Eesti keel","Nõuded ja ettemaksed",IF(Language="Русский язык","Краткосрочная дебиторская задолженность (требования), начисленные расходы и предоплата (авансовые платежи)","Short-Term Receivables, Accrued Expense and Prepayments"))</f>
        <v>Nõuded ja ettemaksed</v>
      </c>
      <c r="D64" s="40"/>
      <c r="E64" s="77"/>
      <c r="F64" s="77"/>
      <c r="G64" s="41"/>
      <c r="H64" s="17"/>
      <c r="I64" s="53"/>
      <c r="J64" s="21"/>
    </row>
    <row r="65" spans="1:10" ht="38" customHeight="1" outlineLevel="1" x14ac:dyDescent="0.35">
      <c r="A65" s="22"/>
      <c r="B65" s="23">
        <v>1</v>
      </c>
      <c r="C65" s="62" t="str">
        <f>IF(Language="Eesti keel","Müügireskontro aruandekuupäeva seisuga ja auditi / ülevaatuse teostamise hetke seisuga MS Excel formaadis.",IF(Language="Русский язык","Список дебиторской задолженности на конец отчетного периода и на сегодняшний день в формате Excel.","List of Accounts Receivable as at the end of reporting period and as at the date of audit in MS Excel."))</f>
        <v>Müügireskontro aruandekuupäeva seisuga ja auditi / ülevaatuse teostamise hetke seisuga MS Excel formaadis.</v>
      </c>
      <c r="D65" s="23"/>
      <c r="E65" s="78" t="s">
        <v>221</v>
      </c>
      <c r="F65" s="78" t="s">
        <v>221</v>
      </c>
      <c r="G65" s="32"/>
      <c r="H65" s="24"/>
      <c r="I65" s="29"/>
      <c r="J65" s="35"/>
    </row>
    <row r="66" spans="1:10" ht="56" customHeight="1" outlineLevel="1" x14ac:dyDescent="0.35">
      <c r="A66" s="22"/>
      <c r="B66" s="23">
        <v>2</v>
      </c>
      <c r="C66" s="62" t="str">
        <f>IF(Language="Eesti keel","Nõudesummade vanuseline analüüs aruandekuupäeva seisuga
Current / 1-30 päeva / 31-60 päeva / 61-90 päeva / 91-120 päeva / 121 - 170 päeva /171-180 päeva / 181+ päeva.",IF(Language="Русский язык","Анализ дебиторской задолженности по срокам:
Текущие / 1-30 дней / 31-60 дней / 61-90 дней / 91-120 дней / 121 - 170 дней /171-180 дней / 181+ дней.","Accounts Receivable ageing report as at the end of the reporting period:
Current / 1-30 days / 31-60 days / 61-90 days / 91-120 days / 121 - 170 days /171-180 days / 181+ days."))</f>
        <v>Nõudesummade vanuseline analüüs aruandekuupäeva seisuga
Current / 1-30 päeva / 31-60 päeva / 61-90 päeva / 91-120 päeva / 121 - 170 päeva /171-180 päeva / 181+ päeva.</v>
      </c>
      <c r="D66" s="23"/>
      <c r="E66" s="78" t="s">
        <v>221</v>
      </c>
      <c r="F66" s="78" t="s">
        <v>221</v>
      </c>
      <c r="G66" s="32"/>
      <c r="H66" s="24"/>
      <c r="I66" s="29"/>
      <c r="J66" s="35"/>
    </row>
    <row r="67" spans="1:10" ht="37" customHeight="1" outlineLevel="1" x14ac:dyDescent="0.35">
      <c r="A67" s="22"/>
      <c r="B67" s="23">
        <v>3</v>
      </c>
      <c r="C67" s="62" t="str">
        <f>IF(Language="Eesti keel","Saldokinnitused (või saldo- ja tehingumahtude kinnitused)  (Audiitoriga kooskõlastatud mahus ja vormis)",IF(Language="Русский язык","Сальдо сверки с покупателями на дату отчетного периода (или подтверждения оборотов и сальдо) в объеме и форме, согласованных с аудитором.","AR confirmation letters for selected customer balances as at the end of the reporting period (amount and form to be agreed with the Auditor)"))</f>
        <v>Saldokinnitused (või saldo- ja tehingumahtude kinnitused)  (Audiitoriga kooskõlastatud mahus ja vormis)</v>
      </c>
      <c r="D67" s="23"/>
      <c r="E67" s="78" t="s">
        <v>221</v>
      </c>
      <c r="F67" s="78"/>
      <c r="G67" s="32"/>
      <c r="H67" s="24"/>
      <c r="I67" s="29"/>
      <c r="J67" s="35"/>
    </row>
    <row r="68" spans="1:10" ht="31" customHeight="1" outlineLevel="1" x14ac:dyDescent="0.35">
      <c r="A68" s="22"/>
      <c r="B68" s="23">
        <v>4</v>
      </c>
      <c r="C68" s="62" t="str">
        <f>IF(Language="Eesti keel","Analüütiline ülevaade ebatõenäolisest ja lootusetutest nõudesummadest",IF(Language="Русский язык","Аналитический обзор маловероятных и безнадежных сумм требований.","Detail of AR Allowance and Bad Debt Write-offs for the reporting period."))</f>
        <v>Analüütiline ülevaade ebatõenäolisest ja lootusetutest nõudesummadest</v>
      </c>
      <c r="D68" s="23"/>
      <c r="E68" s="78" t="s">
        <v>221</v>
      </c>
      <c r="F68" s="78" t="s">
        <v>221</v>
      </c>
      <c r="G68" s="32"/>
      <c r="H68" s="24"/>
      <c r="I68" s="34"/>
      <c r="J68" s="35"/>
    </row>
    <row r="69" spans="1:10" ht="33" customHeight="1" outlineLevel="1" x14ac:dyDescent="0.35">
      <c r="A69" s="22"/>
      <c r="B69" s="23">
        <v>5</v>
      </c>
      <c r="C69" s="62" t="str">
        <f>IF(Language="Eesti keel","Aruandeperioodil kuluks kantud (mahakantud) nõudesummad",IF(Language="Русский язык","Дебиторская задолженность, списанная в отчетном периоде.","Doubtful debt allowance expences for the reporting period."))</f>
        <v>Aruandeperioodil kuluks kantud (mahakantud) nõudesummad</v>
      </c>
      <c r="D69" s="23"/>
      <c r="E69" s="78" t="s">
        <v>221</v>
      </c>
      <c r="F69" s="78"/>
      <c r="G69" s="32"/>
      <c r="H69" s="24"/>
      <c r="I69" s="34"/>
      <c r="J69" s="35"/>
    </row>
    <row r="70" spans="1:10" ht="44" customHeight="1" outlineLevel="1" x14ac:dyDescent="0.35">
      <c r="A70" s="22"/>
      <c r="B70" s="23">
        <v>6</v>
      </c>
      <c r="C70" s="62" t="str">
        <f>IF(Language="Eesti keel","Ettemaksete analüütika aruandekuupäeva seisuga",IF(Language="Русский язык","Список предоплат поставщикам и расходов будущих периодов по состоянию на отчетную дату. ","List of prepaid expenses and prepayments to suppliers as at the end of the reporting period."))</f>
        <v>Ettemaksete analüütika aruandekuupäeva seisuga</v>
      </c>
      <c r="D70" s="4"/>
      <c r="E70" s="78" t="s">
        <v>221</v>
      </c>
      <c r="F70" s="78" t="s">
        <v>221</v>
      </c>
      <c r="G70" s="32"/>
      <c r="H70" s="24"/>
      <c r="I70" s="29"/>
      <c r="J70" s="35"/>
    </row>
    <row r="71" spans="1:10" ht="39" customHeight="1" outlineLevel="1" x14ac:dyDescent="0.35">
      <c r="A71" s="22"/>
      <c r="B71" s="23">
        <v>7</v>
      </c>
      <c r="C71" s="62" t="str">
        <f>IF(Language="Eesti keel","Muude nõudesummade analüütika aruandekuupäeva seisuga",IF(Language="Русский язык","Аналитика прочей дебиторской задолженности на отчетную дату.","List of other receivables as at the end of the reporting period."))</f>
        <v>Muude nõudesummade analüütika aruandekuupäeva seisuga</v>
      </c>
      <c r="D71" s="23"/>
      <c r="E71" s="78" t="s">
        <v>221</v>
      </c>
      <c r="F71" s="78" t="s">
        <v>221</v>
      </c>
      <c r="G71" s="32"/>
      <c r="H71" s="24"/>
      <c r="I71" s="29"/>
      <c r="J71" s="35"/>
    </row>
    <row r="72" spans="1:10" x14ac:dyDescent="0.35">
      <c r="A72" s="9"/>
      <c r="B72" s="2"/>
      <c r="C72" s="38"/>
      <c r="D72" s="4"/>
      <c r="E72" s="78"/>
      <c r="F72" s="78"/>
      <c r="G72" s="3"/>
      <c r="H72" s="6"/>
      <c r="I72" s="7"/>
      <c r="J72" s="8"/>
    </row>
    <row r="73" spans="1:10" x14ac:dyDescent="0.35">
      <c r="A73" s="12"/>
      <c r="B73" s="13" t="s">
        <v>6</v>
      </c>
      <c r="C73" s="64" t="str">
        <f>IF(Language="Eesti keel","Varud ja lühiajalised bioloogilised varad",IF(Language="Русский язык","Запасы и краткосрочные биологические активы","Inventory &amp; Short-Term Biological Assets"))</f>
        <v>Varud ja lühiajalised bioloogilised varad</v>
      </c>
      <c r="D73" s="40"/>
      <c r="E73" s="77"/>
      <c r="F73" s="77"/>
      <c r="G73" s="41"/>
      <c r="H73" s="17"/>
      <c r="I73" s="42"/>
      <c r="J73" s="21"/>
    </row>
    <row r="74" spans="1:10" ht="47" customHeight="1" outlineLevel="1" x14ac:dyDescent="0.35">
      <c r="A74" s="22"/>
      <c r="B74" s="23">
        <v>1</v>
      </c>
      <c r="C74" s="62" t="str">
        <f>IF(Language="Eesti keel","Varude laoarvestuse nimekirjad MS Excel formaadis, mis sisaldavad koguse, ühiku hinda ja summad aruandeperioodi lõppu seisuga.",IF(Language="Русский язык","Списки запасов в формате MS Excel по состоянию на дату отчетного периода, содержащие количество единиц, себестоимость за единицу и общую сумму.","Detailed inventory listings that tie to the GL as of end of RP (Finished Goods, Raw Materials, and Work in Process). Should include quantity, cost per unit and total amount."))</f>
        <v>Varude laoarvestuse nimekirjad MS Excel formaadis, mis sisaldavad koguse, ühiku hinda ja summad aruandeperioodi lõppu seisuga.</v>
      </c>
      <c r="D74" s="23"/>
      <c r="E74" s="78" t="s">
        <v>221</v>
      </c>
      <c r="F74" s="78"/>
      <c r="G74" s="3"/>
      <c r="H74" s="6"/>
      <c r="I74" s="7"/>
      <c r="J74" s="8"/>
    </row>
    <row r="75" spans="1:10" ht="28" customHeight="1" outlineLevel="1" x14ac:dyDescent="0.35">
      <c r="A75" s="22"/>
      <c r="B75" s="23">
        <v>2</v>
      </c>
      <c r="C75" s="62" t="str">
        <f>IF(Language="Eesti keel","Ülevaade varudega seotud sisekontrollisüsteemist",IF(Language="Русский язык","Обзор системы внутреннего контроля, связанной с запасами","Overview of control activities related to the inventory accounting and production process"))</f>
        <v>Ülevaade varudega seotud sisekontrollisüsteemist</v>
      </c>
      <c r="D75" s="4"/>
      <c r="E75" s="78" t="s">
        <v>221</v>
      </c>
      <c r="F75" s="78"/>
      <c r="G75" s="3"/>
      <c r="H75" s="6"/>
      <c r="I75" s="7"/>
      <c r="J75" s="8"/>
    </row>
    <row r="76" spans="1:10" ht="27" customHeight="1" outlineLevel="1" x14ac:dyDescent="0.35">
      <c r="A76" s="22"/>
      <c r="B76" s="23">
        <v>3</v>
      </c>
      <c r="C76" s="62" t="str">
        <f>IF(Language="Eesti keel","Omahinna arvestus",IF(Language="Русский язык","Расчет себестоимости","Calculations of cost"))</f>
        <v>Omahinna arvestus</v>
      </c>
      <c r="D76" s="23"/>
      <c r="E76" s="78" t="s">
        <v>221</v>
      </c>
      <c r="F76" s="78"/>
      <c r="G76" s="3"/>
      <c r="H76" s="6"/>
      <c r="I76" s="7"/>
      <c r="J76" s="8"/>
    </row>
    <row r="77" spans="1:10" ht="34" customHeight="1" outlineLevel="1" x14ac:dyDescent="0.35">
      <c r="A77" s="22"/>
      <c r="B77" s="23">
        <v>4</v>
      </c>
      <c r="C77" s="62" t="str">
        <f>IF(Language="Eesti keel","Netorealiseerimismaksumuse võrdlus soetusmaksumusega aruandekuupäeva seisuga (MS Excel formaadis)",IF(Language="Русский язык","Сравнение нeтoстоимости реализации со стоимостью приобретения на отчетную дату (в формате MS Excel)","Lower of cost or market analysis / calculation as at the end of the reporting period (MS Excel)."))</f>
        <v>Netorealiseerimismaksumuse võrdlus soetusmaksumusega aruandekuupäeva seisuga (MS Excel formaadis)</v>
      </c>
      <c r="D77" s="23"/>
      <c r="E77" s="78" t="s">
        <v>221</v>
      </c>
      <c r="F77" s="78" t="s">
        <v>221</v>
      </c>
      <c r="G77" s="3"/>
      <c r="H77" s="6"/>
      <c r="I77" s="7"/>
      <c r="J77" s="8"/>
    </row>
    <row r="78" spans="1:10" ht="38" customHeight="1" outlineLevel="1" x14ac:dyDescent="0.35">
      <c r="A78" s="22"/>
      <c r="B78" s="23">
        <v>5</v>
      </c>
      <c r="C78" s="62" t="str">
        <f>IF(Language="Eesti keel","Aeglase liikuvusega või aegunud varude analüüs",IF(Language="Русский язык","Анализ медленных или устаревших запасов","Details of excess / obsolete inventory valuation and detailed listing of all inventory write-offs during FY"))</f>
        <v>Aeglase liikuvusega või aegunud varude analüüs</v>
      </c>
      <c r="D78" s="23"/>
      <c r="E78" s="78" t="s">
        <v>221</v>
      </c>
      <c r="F78" s="78" t="s">
        <v>221</v>
      </c>
      <c r="G78" s="3"/>
      <c r="H78" s="6"/>
      <c r="I78" s="7"/>
      <c r="J78" s="8"/>
    </row>
    <row r="79" spans="1:10" ht="29" customHeight="1" outlineLevel="1" x14ac:dyDescent="0.35">
      <c r="A79" s="22"/>
      <c r="B79" s="23">
        <v>6</v>
      </c>
      <c r="C79" s="62" t="str">
        <f>IF(Language="Eesti keel","Standardkulude kalkulatsioonid",IF(Language="Русский язык","Расчет стандартной стоимости","Standard Costs Calculation(s)"))</f>
        <v>Standardkulude kalkulatsioonid</v>
      </c>
      <c r="D79" s="23"/>
      <c r="E79" s="78" t="s">
        <v>221</v>
      </c>
      <c r="F79" s="78"/>
      <c r="G79" s="3"/>
      <c r="H79" s="6"/>
      <c r="I79" s="7"/>
      <c r="J79" s="8"/>
    </row>
    <row r="80" spans="1:10" ht="38" customHeight="1" outlineLevel="1" x14ac:dyDescent="0.35">
      <c r="A80" s="22"/>
      <c r="B80" s="23">
        <v>7</v>
      </c>
      <c r="C80" s="62" t="str">
        <f>IF(Language="Eesti keel","Tootmise või teenuse osutamisega seotud üldkulude kalkulatsioonid",IF(Language="Русский язык","Расчет накладных расходов, связанных с производством или оказанием услуг","Production Overhead Rate Calculation"))</f>
        <v>Tootmise või teenuse osutamisega seotud üldkulude kalkulatsioonid</v>
      </c>
      <c r="D80" s="23"/>
      <c r="E80" s="78" t="s">
        <v>221</v>
      </c>
      <c r="F80" s="78"/>
      <c r="G80" s="3"/>
      <c r="H80" s="6"/>
      <c r="I80" s="7"/>
      <c r="J80" s="8"/>
    </row>
    <row r="81" spans="1:10" ht="35" customHeight="1" outlineLevel="1" x14ac:dyDescent="0.35">
      <c r="A81" s="22"/>
      <c r="B81" s="23">
        <v>8</v>
      </c>
      <c r="C81" s="62" t="str">
        <f>IF(Language="Eesti keel","Tootmise või teenuse osutamisega seotud kapitaliseeritud kulude kalkulatsioonid",IF(Language="Русский язык","Оценки капитализированных затрат, связанных с производством или предоставлением услуг","Inventory breakdown of OH capitalized to inventory"))</f>
        <v>Tootmise või teenuse osutamisega seotud kapitaliseeritud kulude kalkulatsioonid</v>
      </c>
      <c r="D81" s="23"/>
      <c r="E81" s="78" t="s">
        <v>221</v>
      </c>
      <c r="F81" s="78"/>
      <c r="G81" s="3"/>
      <c r="H81" s="6"/>
      <c r="I81" s="7"/>
      <c r="J81" s="8"/>
    </row>
    <row r="82" spans="1:10" ht="34" customHeight="1" outlineLevel="1" x14ac:dyDescent="0.35">
      <c r="A82" s="22"/>
      <c r="B82" s="23">
        <v>9</v>
      </c>
      <c r="C82" s="62" t="str">
        <f>IF(Language="Eesti keel","Kolmandate isikute käes vastutaval hoiul olevate varude nimekiri",IF(Language="Русский язык","Перечень запасов, находящихся на хранении у третьих лиц","Listing of inventory in the custody of third parties as of end of FY, if any"))</f>
        <v>Kolmandate isikute käes vastutaval hoiul olevate varude nimekiri</v>
      </c>
      <c r="D82" s="23"/>
      <c r="E82" s="78" t="s">
        <v>221</v>
      </c>
      <c r="F82" s="78"/>
      <c r="G82" s="3"/>
      <c r="H82" s="6"/>
      <c r="I82" s="7"/>
      <c r="J82" s="8"/>
    </row>
    <row r="83" spans="1:10" ht="44" customHeight="1" outlineLevel="1" x14ac:dyDescent="0.35">
      <c r="A83" s="22"/>
      <c r="B83" s="23">
        <v>10</v>
      </c>
      <c r="C83" s="62" t="str">
        <f>IF(Language="Eesti keel","Inventuuride kokkuvõtted",IF(Language="Русский язык","Акты инвентаризаций","Detail inventory list just prior to the physical inventory for use in our sheet to floor counts"))</f>
        <v>Inventuuride kokkuvõtted</v>
      </c>
      <c r="D83" s="23"/>
      <c r="E83" s="78" t="s">
        <v>221</v>
      </c>
      <c r="F83" s="78" t="s">
        <v>221</v>
      </c>
      <c r="G83" s="3"/>
      <c r="H83" s="6"/>
      <c r="I83" s="7"/>
      <c r="J83" s="8"/>
    </row>
    <row r="84" spans="1:10" ht="31.75" customHeight="1" outlineLevel="1" x14ac:dyDescent="0.35">
      <c r="A84" s="22"/>
      <c r="B84" s="23">
        <v>11</v>
      </c>
      <c r="C84" s="62" t="str">
        <f>IF(Language="Eesti keel","Inventuurde ja aruandekuupäeva vaheliste varude liikumiste analüüs.",IF(Language="Русский язык","Анализ движения запасов между инвентаризаций и отчетной датой.","Rollback / rollforward reconciliation of inventory from physical inventory date to year end including listing of receipts and shipments made during the physical inventory observation."))</f>
        <v>Inventuurde ja aruandekuupäeva vaheliste varude liikumiste analüüs.</v>
      </c>
      <c r="D84" s="23"/>
      <c r="E84" s="78" t="s">
        <v>221</v>
      </c>
      <c r="F84" s="78"/>
      <c r="G84" s="3"/>
      <c r="H84" s="6"/>
      <c r="I84" s="7"/>
      <c r="J84" s="8"/>
    </row>
    <row r="85" spans="1:10" x14ac:dyDescent="0.35">
      <c r="A85" s="9"/>
      <c r="B85" s="2"/>
      <c r="C85" s="38"/>
      <c r="D85" s="4"/>
      <c r="E85" s="78"/>
      <c r="F85" s="78"/>
      <c r="G85" s="3"/>
      <c r="H85" s="6"/>
      <c r="I85" s="7"/>
      <c r="J85" s="8"/>
    </row>
    <row r="86" spans="1:10" x14ac:dyDescent="0.35">
      <c r="A86" s="12"/>
      <c r="B86" s="13" t="s">
        <v>7</v>
      </c>
      <c r="C86" s="64" t="str">
        <f>IF(Language="Eesti keel","Lühiajalised võlad, saadud ettemaksed ja eraldised",IF(Language="Русский язык","Краткосрочные долги, авансы полученные и резервы","Short-Term Payables, Prepayments and Provisions"))</f>
        <v>Lühiajalised võlad, saadud ettemaksed ja eraldised</v>
      </c>
      <c r="D86" s="40"/>
      <c r="E86" s="77"/>
      <c r="F86" s="77"/>
      <c r="G86" s="41"/>
      <c r="H86" s="17"/>
      <c r="I86" s="42"/>
      <c r="J86" s="21"/>
    </row>
    <row r="87" spans="1:10" ht="31" customHeight="1" outlineLevel="1" x14ac:dyDescent="0.35">
      <c r="A87" s="22"/>
      <c r="B87" s="23">
        <v>1</v>
      </c>
      <c r="C87" s="62" t="str">
        <f>IF(Language="Eesti keel","Ostureskontro aruandekuupäeva seisuga ja auditi / ülevaatuse teostamise kuupäeva seisuga (MS Excel formaadis)",IF(Language="Русский язык","Список кредиторской задолженности на конец отчетного периода и на сегодняшний день в формате Excel","List of the Trade Payables as at the end of the reporting period and at the date of audit (MS Excel format)."))</f>
        <v>Ostureskontro aruandekuupäeva seisuga ja auditi / ülevaatuse teostamise kuupäeva seisuga (MS Excel formaadis)</v>
      </c>
      <c r="D87" s="23"/>
      <c r="E87" s="78" t="s">
        <v>221</v>
      </c>
      <c r="F87" s="78" t="s">
        <v>221</v>
      </c>
      <c r="G87" s="32"/>
      <c r="H87" s="24"/>
      <c r="I87" s="29"/>
      <c r="J87" s="35"/>
    </row>
    <row r="88" spans="1:10" ht="36" customHeight="1" outlineLevel="1" x14ac:dyDescent="0.35">
      <c r="A88" s="22"/>
      <c r="B88" s="23">
        <v>2</v>
      </c>
      <c r="C88" s="62" t="str">
        <f>IF(Language="Eesti keel","Ostureskontro ja bilansisumma erinevuste analüüs",IF(Language="Русский язык","Анализ различий между списком кредиторской задолженности (предыдущий пункт) и данными баланса (если есть).","Reconciliation between the detail listing above and the General Ledger, if applicable."))</f>
        <v>Ostureskontro ja bilansisumma erinevuste analüüs</v>
      </c>
      <c r="D88" s="23"/>
      <c r="E88" s="78" t="s">
        <v>221</v>
      </c>
      <c r="F88" s="78" t="s">
        <v>221</v>
      </c>
      <c r="G88" s="32"/>
      <c r="H88" s="24"/>
      <c r="I88" s="29"/>
      <c r="J88" s="35"/>
    </row>
    <row r="89" spans="1:10" ht="29" customHeight="1" outlineLevel="1" x14ac:dyDescent="0.35">
      <c r="A89" s="22"/>
      <c r="B89" s="23">
        <v>3</v>
      </c>
      <c r="C89" s="63" t="str">
        <f>IF(Language="Eesti keel","Ostjate ettemaksete ja muude kohustiste analüüs aruandekuupäeva seisuga.",IF(Language="Русский язык","Расшифровка предоплат покупателей и прочей задолженности на дату отчетного периода.","List of customer prepayments and other liabilities as at the end of the reporting period."))</f>
        <v>Ostjate ettemaksete ja muude kohustiste analüüs aruandekuupäeva seisuga.</v>
      </c>
      <c r="D89" s="23"/>
      <c r="E89" s="78" t="s">
        <v>221</v>
      </c>
      <c r="F89" s="78" t="s">
        <v>221</v>
      </c>
      <c r="G89" s="32"/>
      <c r="H89" s="24"/>
      <c r="I89" s="29"/>
      <c r="J89" s="35"/>
    </row>
    <row r="90" spans="1:10" ht="37.5" outlineLevel="1" x14ac:dyDescent="0.35">
      <c r="A90" s="22"/>
      <c r="B90" s="23">
        <v>4</v>
      </c>
      <c r="C90" s="62" t="str">
        <f>IF(Language="Eesti keel","KMD info kuude kaupa ja käibemaksukontode saldode ülevaade MS Excel formaadis  (NB! e-maksuametis on võimalik käiberdeklaratsioonide kohta saada perioodi koondandmeid CSV-faili formaadis).",IF(Language="Русский язык","Ежемесячный обзор декларации по налогу на добавленную стоимость в формате MS Excel (NB! В электронной среде налогового департамента возможно получить общую за целый год по месяцам выписку деклараций по налогу на добавленную стоимость в формате CSV)","Monthly overview of value added tax returns from the Tax Office (EMTA) in format of MS Excel or csv."))</f>
        <v>KMD info kuude kaupa ja käibemaksukontode saldode ülevaade MS Excel formaadis  (NB! e-maksuametis on võimalik käiberdeklaratsioonide kohta saada perioodi koondandmeid CSV-faili formaadis).</v>
      </c>
      <c r="D90" s="23"/>
      <c r="E90" s="78" t="s">
        <v>221</v>
      </c>
      <c r="F90" s="78" t="s">
        <v>221</v>
      </c>
      <c r="G90" s="32"/>
      <c r="H90" s="24"/>
      <c r="I90" s="29"/>
      <c r="J90" s="35"/>
    </row>
    <row r="91" spans="1:10" ht="25" outlineLevel="1" x14ac:dyDescent="0.35">
      <c r="A91" s="22"/>
      <c r="B91" s="52">
        <v>6</v>
      </c>
      <c r="C91" s="62" t="str">
        <f>IF(Language="Eesti keel","Toimunud maksurevisjonide aktid ja kokkuvõtted, e-maksuameti tekkepõhine saldo väljavõte,  (elektroonilises formaadis (nt PDF formaadis)) ning maksuandmete tõend.",IF(Language="Русский язык","Выписка из e-maksuamet о задекларированных налогах за отчетный период и январь следующего периода.","Summaries and acts of tax revisions during the reporting period.  Tax balances as at the end of the reporting period from e-Tax office (on accrual basis) in PDF format and Taxation data certificate."))</f>
        <v>Toimunud maksurevisjonide aktid ja kokkuvõtted, e-maksuameti tekkepõhine saldo väljavõte,  (elektroonilises formaadis (nt PDF formaadis)) ning maksuandmete tõend.</v>
      </c>
      <c r="D91" s="23"/>
      <c r="E91" s="78" t="s">
        <v>221</v>
      </c>
      <c r="F91" s="78" t="s">
        <v>221</v>
      </c>
      <c r="G91" s="3"/>
      <c r="H91" s="6"/>
      <c r="I91" s="7"/>
      <c r="J91" s="8"/>
    </row>
    <row r="92" spans="1:10" ht="54" customHeight="1" outlineLevel="1" x14ac:dyDescent="0.35">
      <c r="A92" s="22"/>
      <c r="B92" s="52"/>
      <c r="C92" s="67" t="str">
        <f>IF(Language="Eesti keel","Maksuandmete tõendi koostamiseks logige sisse e-MTAsse ja valige Registrid ja päringud →  Minu päringud → Tõendite koostamine. Tõendite lehel vajutage nupule Uus tõend ning valige seejärel hüpikaknast Maksuandmete tõend.",IF(Language="Русский язык","Для получения налоговой справки необходимо войти в сребу налогового департамента и выбрать → Регистры и запросы → Мои запросы → Составление справок. На странице справок нажмите на кнопку  Новая справка и выберите Справка о налоговых данных.","To obtain a tax certificate, log in to the tax department's hub and select → Registers and queries → My queries → Certificate generation. On the reference page, click on the New Reference button and select Tax Data Reference."))</f>
        <v>Maksuandmete tõendi koostamiseks logige sisse e-MTAsse ja valige Registrid ja päringud →  Minu päringud → Tõendite koostamine. Tõendite lehel vajutage nupule Uus tõend ning valige seejärel hüpikaknast Maksuandmete tõend.</v>
      </c>
      <c r="D92" s="23"/>
      <c r="E92" s="78" t="s">
        <v>221</v>
      </c>
      <c r="F92" s="78" t="s">
        <v>221</v>
      </c>
      <c r="G92" s="3"/>
      <c r="H92" s="6"/>
      <c r="I92" s="7"/>
      <c r="J92" s="8"/>
    </row>
    <row r="93" spans="1:10" ht="45" customHeight="1" outlineLevel="1" x14ac:dyDescent="0.35">
      <c r="A93" s="22"/>
      <c r="B93" s="23">
        <v>7</v>
      </c>
      <c r="C93" s="62" t="str">
        <f>IF(Language="Eesti keel","Muude maksuvõlgade analüüs aruandekuupäeva seisuga.",IF(Language="Русский язык","Расшифровка прочей задолженности по налогам по состоянию на дату отчетного периода (если таковая есть).","Analysis of other tax payables as at the reporting period end (if any)."))</f>
        <v>Muude maksuvõlgade analüüs aruandekuupäeva seisuga.</v>
      </c>
      <c r="D93" s="23"/>
      <c r="E93" s="78" t="s">
        <v>221</v>
      </c>
      <c r="F93" s="78" t="s">
        <v>221</v>
      </c>
      <c r="G93" s="32"/>
      <c r="H93" s="24"/>
      <c r="I93" s="29"/>
      <c r="J93" s="35"/>
    </row>
    <row r="94" spans="1:10" x14ac:dyDescent="0.35">
      <c r="A94" s="9"/>
      <c r="B94" s="2"/>
      <c r="C94" s="38"/>
      <c r="D94" s="4"/>
      <c r="E94" s="78"/>
      <c r="F94" s="78"/>
      <c r="G94" s="3"/>
      <c r="H94" s="6"/>
      <c r="I94" s="7"/>
      <c r="J94" s="8"/>
    </row>
    <row r="95" spans="1:10" x14ac:dyDescent="0.35">
      <c r="A95" s="12"/>
      <c r="B95" s="13" t="s">
        <v>8</v>
      </c>
      <c r="C95" s="64" t="str">
        <f>IF(Language="Eesti keel","Investeeringud tütar- ja sidusettevõtjatesse, immateriaalsed varad",IF(Language="Русский язык","Инвестиции в дочерние и связные предприятия, нематериальные активы","Investments in subsidiaries and associates, Intangible Assets and Goodwill"))</f>
        <v>Investeeringud tütar- ja sidusettevõtjatesse, immateriaalsed varad</v>
      </c>
      <c r="D95" s="40"/>
      <c r="E95" s="77"/>
      <c r="F95" s="77"/>
      <c r="G95" s="41"/>
      <c r="H95" s="17"/>
      <c r="I95" s="42"/>
      <c r="J95" s="21"/>
    </row>
    <row r="96" spans="1:10" ht="40" customHeight="1" outlineLevel="1" x14ac:dyDescent="0.35">
      <c r="A96" s="22"/>
      <c r="B96" s="23">
        <v>1</v>
      </c>
      <c r="C96" s="62" t="str">
        <f>IF(Language="Eesti keel","Ülevaade tütar- ja sidusettevõtjatest",IF(Language="Русский язык","Обзор дочерних и связных компаний","Overview of subsidiaries and affiliates"))</f>
        <v>Ülevaade tütar- ja sidusettevõtjatest</v>
      </c>
      <c r="D96" s="23"/>
      <c r="E96" s="78" t="s">
        <v>221</v>
      </c>
      <c r="F96" s="78" t="s">
        <v>221</v>
      </c>
      <c r="G96" s="32"/>
      <c r="H96" s="24"/>
      <c r="I96" s="29"/>
      <c r="J96" s="35"/>
    </row>
    <row r="97" spans="1:10" ht="33" customHeight="1" outlineLevel="1" x14ac:dyDescent="0.35">
      <c r="A97" s="22"/>
      <c r="B97" s="23">
        <v>2</v>
      </c>
      <c r="C97" s="62" t="str">
        <f>IF(Language="Eesti keel","Ostuanalüüsid",IF(Language="Русский язык","Анализ покупки","Purchase analyses"))</f>
        <v>Ostuanalüüsid</v>
      </c>
      <c r="D97" s="23"/>
      <c r="E97" s="78" t="s">
        <v>221</v>
      </c>
      <c r="F97" s="78" t="s">
        <v>221</v>
      </c>
      <c r="G97" s="32"/>
      <c r="H97" s="24"/>
      <c r="I97" s="29"/>
      <c r="J97" s="35"/>
    </row>
    <row r="98" spans="1:10" ht="35" customHeight="1" outlineLevel="1" x14ac:dyDescent="0.35">
      <c r="A98" s="22"/>
      <c r="B98" s="23">
        <v>3</v>
      </c>
      <c r="C98" s="62" t="str">
        <f>IF(Language="Eesti keel","Konsolideerimistabelid aruandeperioodi ja võrdlusperioodi kohta",IF(Language="Русский язык","Таблица консолидации","Consolidation schedules"))</f>
        <v>Konsolideerimistabelid aruandeperioodi ja võrdlusperioodi kohta</v>
      </c>
      <c r="D98" s="23"/>
      <c r="E98" s="78" t="s">
        <v>221</v>
      </c>
      <c r="F98" s="78" t="s">
        <v>221</v>
      </c>
      <c r="G98" s="3"/>
      <c r="H98" s="6"/>
      <c r="I98" s="7"/>
      <c r="J98" s="8"/>
    </row>
    <row r="99" spans="1:10" ht="32" customHeight="1" outlineLevel="1" x14ac:dyDescent="0.35">
      <c r="A99" s="22"/>
      <c r="B99" s="52">
        <v>4</v>
      </c>
      <c r="C99" s="63" t="str">
        <f>IF(Language="Eesti keel","Kontsernisisesed saldokinnitused",IF(Language="Русский язык","Подтвержденные сальдо сверки с другими компаниями группы","Balance confirmations with group companies"))</f>
        <v>Kontsernisisesed saldokinnitused</v>
      </c>
      <c r="D99" s="23"/>
      <c r="E99" s="78" t="s">
        <v>221</v>
      </c>
      <c r="F99" s="78" t="s">
        <v>221</v>
      </c>
      <c r="G99" s="3"/>
      <c r="H99" s="6"/>
      <c r="I99" s="7"/>
      <c r="J99" s="8"/>
    </row>
    <row r="100" spans="1:10" ht="39" customHeight="1" outlineLevel="1" x14ac:dyDescent="0.35">
      <c r="A100" s="22"/>
      <c r="B100" s="52">
        <v>5</v>
      </c>
      <c r="C100" s="62" t="str">
        <f>IF(Language="Eesti keel","Immateriaalsete põhivarade liikumiste tabel aruandeperioodi jooksul (algsaldod, lisandumised, müügid ja mahakandmised, arvestatud amortisatsioon, lõppsaldod).",IF(Language="Русский язык","Отчет о движении нематериальных активов за отчетный период (начальные сальдо, приобретения, продажи и списания, начисленная амортизация, конечные сальдо).","Intangible assets movement schedule for the reporting period (opening balances, additions, sales and withdrawals, amortisation, closing balances)."))</f>
        <v>Immateriaalsete põhivarade liikumiste tabel aruandeperioodi jooksul (algsaldod, lisandumised, müügid ja mahakandmised, arvestatud amortisatsioon, lõppsaldod).</v>
      </c>
      <c r="D100" s="23"/>
      <c r="E100" s="78" t="s">
        <v>221</v>
      </c>
      <c r="F100" s="78" t="s">
        <v>221</v>
      </c>
      <c r="G100" s="3"/>
      <c r="H100" s="6"/>
      <c r="I100" s="7"/>
      <c r="J100" s="8"/>
    </row>
    <row r="101" spans="1:10" outlineLevel="1" x14ac:dyDescent="0.35">
      <c r="A101" s="22"/>
      <c r="B101" s="52"/>
      <c r="C101" s="37"/>
      <c r="D101" s="23"/>
      <c r="E101" s="78"/>
      <c r="F101" s="78"/>
      <c r="G101" s="3"/>
      <c r="H101" s="6"/>
      <c r="I101" s="7"/>
      <c r="J101" s="8"/>
    </row>
    <row r="102" spans="1:10" x14ac:dyDescent="0.35">
      <c r="A102" s="9"/>
      <c r="B102" s="2"/>
      <c r="C102" s="38"/>
      <c r="D102" s="4"/>
      <c r="E102" s="78"/>
      <c r="F102" s="78"/>
      <c r="G102" s="3"/>
      <c r="H102" s="6"/>
      <c r="I102" s="7"/>
      <c r="J102" s="8"/>
    </row>
    <row r="103" spans="1:10" x14ac:dyDescent="0.35">
      <c r="A103" s="12"/>
      <c r="B103" s="13" t="s">
        <v>9</v>
      </c>
      <c r="C103" s="64" t="str">
        <f>IF(Language="Eesti keel","Finantsinvesteeringud",IF(Language="Русский язык","Финансовые вложения","Financial Investments"))</f>
        <v>Finantsinvesteeringud</v>
      </c>
      <c r="D103" s="40"/>
      <c r="E103" s="77"/>
      <c r="F103" s="77"/>
      <c r="G103" s="41"/>
      <c r="H103" s="17"/>
      <c r="I103" s="42"/>
      <c r="J103" s="21"/>
    </row>
    <row r="104" spans="1:10" ht="30" customHeight="1" outlineLevel="1" x14ac:dyDescent="0.35">
      <c r="A104" s="22"/>
      <c r="B104" s="23">
        <v>1</v>
      </c>
      <c r="C104" s="62" t="str">
        <f>IF(Language="Eesti keel","Väärtpaberite analüütika ja NAV (Net Assets' Value) tabelid aruandekuupäeva seisuga",IF(Language="Русский язык","Аналитика ценных бумаг и таблицы NAV (стоимости чистых активов) на отчетную дату","Overview of financial investments and Net Asset's Value calculations"))</f>
        <v>Väärtpaberite analüütika ja NAV (Net Assets' Value) tabelid aruandekuupäeva seisuga</v>
      </c>
      <c r="D104" s="23"/>
      <c r="E104" s="78" t="s">
        <v>221</v>
      </c>
      <c r="F104" s="78" t="s">
        <v>221</v>
      </c>
      <c r="G104" s="32"/>
      <c r="H104" s="24"/>
      <c r="I104" s="29"/>
      <c r="J104" s="35"/>
    </row>
    <row r="105" spans="1:10" x14ac:dyDescent="0.35">
      <c r="A105" s="9"/>
      <c r="B105" s="2"/>
      <c r="C105" s="38"/>
      <c r="D105" s="4"/>
      <c r="E105" s="78"/>
      <c r="F105" s="78"/>
      <c r="G105" s="3"/>
      <c r="H105" s="6"/>
      <c r="I105" s="7"/>
      <c r="J105" s="8"/>
    </row>
    <row r="106" spans="1:10" x14ac:dyDescent="0.35">
      <c r="A106" s="12"/>
      <c r="B106" s="13" t="s">
        <v>10</v>
      </c>
      <c r="C106" s="64" t="str">
        <f>IF(Language="Eesti keel","Pikaajalised nõuded ja tehtud ettemaksed",IF(Language="Русский язык","Долгосрочная дебиторская задолженность и авансы выданные","Long-Term Receivables and Prepayments"))</f>
        <v>Pikaajalised nõuded ja tehtud ettemaksed</v>
      </c>
      <c r="D106" s="40"/>
      <c r="E106" s="77"/>
      <c r="F106" s="77"/>
      <c r="G106" s="41"/>
      <c r="H106" s="17"/>
      <c r="I106" s="42"/>
      <c r="J106" s="21"/>
    </row>
    <row r="107" spans="1:10" ht="30" customHeight="1" outlineLevel="1" x14ac:dyDescent="0.35">
      <c r="A107" s="22"/>
      <c r="B107" s="23">
        <v>1</v>
      </c>
      <c r="C107" s="62" t="str">
        <f>IF(Language="Eesti keel","Pikaajaliste nõudesummade ja ettemaksete ülevaade (analüütika)",IF(Language="Русский язык","Обзор долгосрочной дебиторской задолженности и авансов (аналитика)","Overview of long-term receivables and prepayments"))</f>
        <v>Pikaajaliste nõudesummade ja ettemaksete ülevaade (analüütika)</v>
      </c>
      <c r="D107" s="23"/>
      <c r="E107" s="78" t="s">
        <v>221</v>
      </c>
      <c r="F107" s="78" t="s">
        <v>221</v>
      </c>
      <c r="G107" s="32"/>
      <c r="H107" s="24"/>
      <c r="I107" s="29"/>
      <c r="J107" s="35"/>
    </row>
    <row r="108" spans="1:10" ht="30" customHeight="1" outlineLevel="1" x14ac:dyDescent="0.35">
      <c r="A108" s="22"/>
      <c r="B108" s="23">
        <v>2</v>
      </c>
      <c r="C108" s="62" t="str">
        <f>IF(Language="Eesti keel","Saldokinnitused",IF(Language="Русский язык","Сальдо сверки","Balance Confirmations"))</f>
        <v>Saldokinnitused</v>
      </c>
      <c r="D108" s="23"/>
      <c r="E108" s="78" t="s">
        <v>221</v>
      </c>
      <c r="F108" s="78"/>
      <c r="G108" s="32"/>
      <c r="H108" s="24"/>
      <c r="I108" s="29"/>
      <c r="J108" s="35"/>
    </row>
    <row r="109" spans="1:10" x14ac:dyDescent="0.35">
      <c r="A109" s="9"/>
      <c r="B109" s="2"/>
      <c r="C109" s="38"/>
      <c r="D109" s="4"/>
      <c r="E109" s="78"/>
      <c r="F109" s="78"/>
      <c r="G109" s="3"/>
      <c r="H109" s="6"/>
      <c r="I109" s="7"/>
      <c r="J109" s="8"/>
    </row>
    <row r="110" spans="1:10" x14ac:dyDescent="0.35">
      <c r="A110" s="12"/>
      <c r="B110" s="13" t="s">
        <v>11</v>
      </c>
      <c r="C110" s="64" t="str">
        <f>IF(Language="Eesti keel","Kinnisvarainvesteeringud, Materiaalsed põhivarad, Pikaajalised bioloogilised varad",IF(Language="Русский язык","Инвестиции в недвижимость, Основные средства, Долгосрочные биологические активы","Investment Property, Property and equipment, Long-Term Biological Assets"))</f>
        <v>Kinnisvarainvesteeringud, Materiaalsed põhivarad, Pikaajalised bioloogilised varad</v>
      </c>
      <c r="D110" s="40"/>
      <c r="E110" s="77"/>
      <c r="F110" s="77"/>
      <c r="G110" s="41"/>
      <c r="H110" s="17"/>
      <c r="I110" s="42"/>
      <c r="J110" s="21"/>
    </row>
    <row r="111" spans="1:10" ht="49" customHeight="1" outlineLevel="1" x14ac:dyDescent="0.35">
      <c r="A111" s="22"/>
      <c r="B111" s="23">
        <v>1</v>
      </c>
      <c r="C111" s="62" t="str">
        <f>IF(Language="Eesti keel","Ülevaatlik kokkuvõte igas põhivara klassis ning kinnisvarainvesteeringutes aasta jooksul toimunud liikumistest (põhivaramooduli eksport MS Excel formaadis)",IF(Language="Русский язык","Обзор движения объектов основного имущества в течении отчетного периода (в формате Excel).","Fixed asset (included Investment Property and Long-Term Biological Asseets) movement schedule for the reporting period, to include additions, disposals, and depreciation analysis."))</f>
        <v>Ülevaatlik kokkuvõte igas põhivara klassis ning kinnisvarainvesteeringutes aasta jooksul toimunud liikumistest (põhivaramooduli eksport MS Excel formaadis)</v>
      </c>
      <c r="D111" s="23"/>
      <c r="E111" s="78" t="s">
        <v>221</v>
      </c>
      <c r="F111" s="78" t="s">
        <v>221</v>
      </c>
      <c r="G111" s="32"/>
      <c r="H111" s="24"/>
      <c r="I111" s="29"/>
      <c r="J111" s="35"/>
    </row>
    <row r="112" spans="1:10" ht="54" customHeight="1" outlineLevel="1" x14ac:dyDescent="0.35">
      <c r="A112" s="22"/>
      <c r="B112" s="23">
        <v>2</v>
      </c>
      <c r="C112" s="62" t="str">
        <f>IF(Language="Eesti keel","Kaetava väärtuse test, kui esinevad indikatsioonid",IF(Language="Русский язык","Расчет стоимости покрытия, в случае если есть индикации снижения стоимости основных средств.","Impairment test(s) if relevant"))</f>
        <v>Kaetava väärtuse test, kui esinevad indikatsioonid</v>
      </c>
      <c r="D112" s="23"/>
      <c r="E112" s="78" t="s">
        <v>221</v>
      </c>
      <c r="F112" s="78" t="s">
        <v>221</v>
      </c>
      <c r="G112" s="32"/>
      <c r="H112" s="24"/>
      <c r="I112" s="34"/>
      <c r="J112" s="35"/>
    </row>
    <row r="113" spans="1:10" ht="34" customHeight="1" outlineLevel="1" x14ac:dyDescent="0.35">
      <c r="A113" s="22"/>
      <c r="B113" s="23">
        <v>3</v>
      </c>
      <c r="C113" s="62" t="str">
        <f>IF(Language="Eesti keel","Ülevaade liisitud varadest, sh teostatud kapitalirendi maksetest",IF(Language="Русский язык","Обзор арендованных активов, включая платежи по капитальной аренде","Existing lease rollforward FY, showing all additions and payments"))</f>
        <v>Ülevaade liisitud varadest, sh teostatud kapitalirendi maksetest</v>
      </c>
      <c r="D113" s="23"/>
      <c r="E113" s="78" t="s">
        <v>221</v>
      </c>
      <c r="F113" s="78" t="s">
        <v>221</v>
      </c>
      <c r="G113" s="32"/>
      <c r="H113" s="24"/>
      <c r="I113" s="34"/>
      <c r="J113" s="35"/>
    </row>
    <row r="114" spans="1:10" ht="41" customHeight="1" outlineLevel="1" x14ac:dyDescent="0.35">
      <c r="A114" s="22"/>
      <c r="B114" s="23">
        <v>4</v>
      </c>
      <c r="C114" s="62" t="str">
        <f>IF(Language="Eesti keel","Skaneeringud lisandunud kapitali- ja kasutusrendi lepingutest",IF(Language="Русский язык","Сканы договоров аренды капитала или пользования, заключенных в течение отчетного периода.","Copies of any new capital and operating lease contracts entered into during FY"))</f>
        <v>Skaneeringud lisandunud kapitali- ja kasutusrendi lepingutest</v>
      </c>
      <c r="D114" s="23"/>
      <c r="E114" s="78" t="s">
        <v>221</v>
      </c>
      <c r="F114" s="78"/>
      <c r="G114" s="32"/>
      <c r="H114" s="24"/>
      <c r="I114" s="34"/>
      <c r="J114" s="35"/>
    </row>
    <row r="115" spans="1:10" ht="32" customHeight="1" outlineLevel="1" x14ac:dyDescent="0.35">
      <c r="A115" s="22"/>
      <c r="B115" s="23">
        <v>5</v>
      </c>
      <c r="C115" s="62" t="str">
        <f>IF(Language="Eesti keel","Ülevaade omavalmistatud põhivarast",IF(Language="Русский язык","Обзор собственных расходов на производство основных средств","Summary of new additions from capitalized expenses"))</f>
        <v>Ülevaade omavalmistatud põhivarast</v>
      </c>
      <c r="D115" s="23"/>
      <c r="E115" s="78" t="s">
        <v>221</v>
      </c>
      <c r="F115" s="78" t="s">
        <v>221</v>
      </c>
      <c r="G115" s="32"/>
      <c r="H115" s="24"/>
      <c r="I115" s="34"/>
      <c r="J115" s="35"/>
    </row>
    <row r="116" spans="1:10" x14ac:dyDescent="0.35">
      <c r="A116" s="9"/>
      <c r="B116" s="2"/>
      <c r="C116" s="38"/>
      <c r="D116" s="4"/>
      <c r="E116" s="78"/>
      <c r="F116" s="78"/>
      <c r="G116" s="3"/>
      <c r="H116" s="6"/>
      <c r="I116" s="7"/>
      <c r="J116" s="8"/>
    </row>
    <row r="117" spans="1:10" x14ac:dyDescent="0.35">
      <c r="A117" s="12"/>
      <c r="B117" s="13" t="s">
        <v>12</v>
      </c>
      <c r="C117" s="64" t="str">
        <f>IF(Language="Eesti keel","Raha ja raha lähendid",IF(Language="Русский язык","Деньги и денежные эквиваленты","Cash &amp; Cash equivalents"))</f>
        <v>Raha ja raha lähendid</v>
      </c>
      <c r="D117" s="40"/>
      <c r="E117" s="77"/>
      <c r="F117" s="77"/>
      <c r="G117" s="41"/>
      <c r="H117" s="17"/>
      <c r="I117" s="42"/>
      <c r="J117" s="21"/>
    </row>
    <row r="118" spans="1:10" ht="31" customHeight="1" outlineLevel="1" x14ac:dyDescent="0.35">
      <c r="A118" s="22"/>
      <c r="B118" s="23">
        <v>1</v>
      </c>
      <c r="C118" s="62" t="str">
        <f>IF(Language="Eesti keel","Kassainventuuride kokkuvõtted",IF(Language="Русский язык","Акты кассовых инвентаризаций","Cash confirmation templates prepared by client (Auditor to provide templates)"))</f>
        <v>Kassainventuuride kokkuvõtted</v>
      </c>
      <c r="D118" s="23"/>
      <c r="E118" s="78" t="s">
        <v>221</v>
      </c>
      <c r="F118" s="78" t="s">
        <v>221</v>
      </c>
      <c r="G118" s="32"/>
      <c r="H118" s="24"/>
      <c r="I118" s="29"/>
      <c r="J118" s="35"/>
    </row>
    <row r="119" spans="1:10" ht="35" customHeight="1" outlineLevel="1" x14ac:dyDescent="0.35">
      <c r="A119" s="22"/>
      <c r="B119" s="23">
        <v>2</v>
      </c>
      <c r="C119" s="63" t="str">
        <f>IF(Language="Eesti keel","Panga esitised (nn audiitorpäring)",IF(Language="Русский язык","Банковская справка для аудиторов","Year end bank reconciliations for all accounts. Bank confirmation letter for entity's auditor."))</f>
        <v>Panga esitised (nn audiitorpäring)</v>
      </c>
      <c r="D119" s="23"/>
      <c r="E119" s="78" t="s">
        <v>221</v>
      </c>
      <c r="F119" s="78" t="s">
        <v>221</v>
      </c>
      <c r="G119" s="32"/>
      <c r="H119" s="24"/>
      <c r="I119" s="29"/>
      <c r="J119" s="35"/>
    </row>
    <row r="120" spans="1:10" ht="39" customHeight="1" outlineLevel="1" x14ac:dyDescent="0.35">
      <c r="A120" s="22"/>
      <c r="B120" s="23">
        <v>3</v>
      </c>
      <c r="C120" s="62" t="str">
        <f>IF(Language="Eesti keel","Aruandeperioodi ja sellele järgneva perioodi esimese kuu pangakontode väljavõtted csv või Microsoft Excel formaadis (kui see pole võimalik, siis pdf formaadis)",IF(Language="Русский язык","Банковские выписки в формате CSV по каждому банковскому счету за отчетный период и следующий за ним месяц.","Bank statements for all transactions during reporting period and the first month of the following period for each bank account."))</f>
        <v>Aruandeperioodi ja sellele järgneva perioodi esimese kuu pangakontode väljavõtted csv või Microsoft Excel formaadis (kui see pole võimalik, siis pdf formaadis)</v>
      </c>
      <c r="D120" s="23"/>
      <c r="E120" s="78" t="s">
        <v>221</v>
      </c>
      <c r="F120" s="78" t="s">
        <v>221</v>
      </c>
      <c r="G120" s="32"/>
      <c r="H120" s="24"/>
      <c r="I120" s="29"/>
      <c r="J120" s="35"/>
    </row>
    <row r="121" spans="1:10" ht="30" customHeight="1" outlineLevel="1" x14ac:dyDescent="0.35">
      <c r="A121" s="22"/>
      <c r="B121" s="23">
        <v>4</v>
      </c>
      <c r="C121" s="62" t="str">
        <f>IF(Language="Eesti keel","Deposiitide, tšekkide jms register / lepingud",IF(Language="Русский язык","Реестр вкладов, чеков и т.д./договоров","Outstanding check register for last month of FY and first month of CY"))</f>
        <v>Deposiitide, tšekkide jms register / lepingud</v>
      </c>
      <c r="D121" s="23"/>
      <c r="E121" s="78" t="s">
        <v>221</v>
      </c>
      <c r="F121" s="78"/>
      <c r="G121" s="32"/>
      <c r="H121" s="24"/>
      <c r="I121" s="29"/>
      <c r="J121" s="35"/>
    </row>
    <row r="122" spans="1:10" outlineLevel="1" x14ac:dyDescent="0.35">
      <c r="A122" s="54"/>
      <c r="B122" s="23"/>
      <c r="C122" s="55"/>
      <c r="D122" s="4"/>
      <c r="E122" s="78"/>
      <c r="F122" s="78"/>
      <c r="G122" s="32"/>
      <c r="H122" s="24"/>
      <c r="I122" s="29"/>
      <c r="J122" s="35"/>
    </row>
    <row r="123" spans="1:10" x14ac:dyDescent="0.35">
      <c r="A123" s="9"/>
      <c r="B123" s="2"/>
      <c r="C123" s="38"/>
      <c r="D123" s="4"/>
      <c r="E123" s="78"/>
      <c r="F123" s="78"/>
      <c r="G123" s="3"/>
      <c r="H123" s="6"/>
      <c r="I123" s="7"/>
      <c r="J123" s="8"/>
    </row>
    <row r="124" spans="1:10" x14ac:dyDescent="0.35">
      <c r="A124" s="12"/>
      <c r="B124" s="13" t="s">
        <v>13</v>
      </c>
      <c r="C124" s="64" t="str">
        <f>IF(Language="Eesti keel","Finantseerimiskohustised (Laenud, Rendid, Sihtfinantseerimised)",IF(Language="Русский язык","Обязательства по финансированию (Кредиты, Аренда, Целевое финансирование)","Debt (Borrowings, Leases, Government Grants)"))</f>
        <v>Finantseerimiskohustised (Laenud, Rendid, Sihtfinantseerimised)</v>
      </c>
      <c r="D124" s="40"/>
      <c r="E124" s="77"/>
      <c r="F124" s="77"/>
      <c r="G124" s="41"/>
      <c r="H124" s="17"/>
      <c r="I124" s="42"/>
      <c r="J124" s="21"/>
    </row>
    <row r="125" spans="1:10" ht="62.5" customHeight="1" outlineLevel="1" x14ac:dyDescent="0.35">
      <c r="A125" s="22"/>
      <c r="B125" s="23">
        <v>1</v>
      </c>
      <c r="C125" s="62" t="str">
        <f>IF(Language="Eesti keel","Kokkuvõtlik aruanne, kus on esitatud lühi- ja pikaajalised finantseerimiskohustised. Samuti ülevaade laenude vm finantseeringute tagatistest (hüpoteegid, garantiid, kommertspandid, teiste äriühingute / füüsiliste isikute käendused) jm koventantidest.",IF(Language="Русский язык","Актуальный список финансовых обязательств, которые подлежат к выплате в течении 12 месяцев/ после 12 месяцев после отчетного периода. Так же обзор залогов и гарантий (ипотеки, гарантии, поручительства физических и юридических лиц) и прочих ковенант.","A summary showing current and non-current financing obligations. Also an overview of guarantees for loans or financing (mortgages, guarantees, commercial pledges, sureties of other companies / natural persons) and other covenants."))</f>
        <v>Kokkuvõtlik aruanne, kus on esitatud lühi- ja pikaajalised finantseerimiskohustised. Samuti ülevaade laenude vm finantseeringute tagatistest (hüpoteegid, garantiid, kommertspandid, teiste äriühingute / füüsiliste isikute käendused) jm koventantidest.</v>
      </c>
      <c r="D125" s="23"/>
      <c r="E125" s="78" t="s">
        <v>221</v>
      </c>
      <c r="F125" s="78" t="s">
        <v>221</v>
      </c>
      <c r="G125" s="32"/>
      <c r="H125" s="24"/>
      <c r="I125" s="29"/>
      <c r="J125" s="35"/>
    </row>
    <row r="126" spans="1:10" ht="32" customHeight="1" outlineLevel="1" x14ac:dyDescent="0.35">
      <c r="A126" s="22"/>
      <c r="B126" s="23">
        <v>2</v>
      </c>
      <c r="C126" s="62" t="str">
        <f>IF(Language="Eesti keel","Uute laenu-, rendi- ja sihtfinantseerimislpingute skaneeringud.",IF(Language="Русский язык","Сканы новых договоров займа, лизинга и целевого финансирования.","Copies of new financing, leasing, target financing contracts."))</f>
        <v>Uute laenu-, rendi- ja sihtfinantseerimislpingute skaneeringud.</v>
      </c>
      <c r="D126" s="23"/>
      <c r="E126" s="78" t="s">
        <v>221</v>
      </c>
      <c r="F126" s="78"/>
      <c r="G126" s="32"/>
      <c r="H126" s="24"/>
      <c r="I126" s="34"/>
      <c r="J126" s="35"/>
    </row>
    <row r="127" spans="1:10" ht="30" customHeight="1" outlineLevel="1" x14ac:dyDescent="0.35">
      <c r="A127" s="22"/>
      <c r="B127" s="23">
        <v>3</v>
      </c>
      <c r="C127" s="62" t="str">
        <f>IF(Language="Eesti keel","Saldokinnitused / maksegraafikud",IF(Language="Русский язык","Подтверждения сальдо и графики платежей.","Please provide confirmation of all debt balances and payment schedules."))</f>
        <v>Saldokinnitused / maksegraafikud</v>
      </c>
      <c r="D127" s="23"/>
      <c r="E127" s="78" t="s">
        <v>221</v>
      </c>
      <c r="F127" s="78" t="s">
        <v>221</v>
      </c>
      <c r="G127" s="32"/>
      <c r="H127" s="24"/>
      <c r="I127" s="29"/>
      <c r="J127" s="35"/>
    </row>
    <row r="128" spans="1:10" x14ac:dyDescent="0.35">
      <c r="A128" s="9"/>
      <c r="B128" s="2"/>
      <c r="C128" s="38"/>
      <c r="D128" s="4"/>
      <c r="E128" s="78"/>
      <c r="F128" s="78"/>
      <c r="G128" s="3"/>
      <c r="H128" s="6"/>
      <c r="I128" s="7"/>
      <c r="J128" s="8"/>
    </row>
    <row r="129" spans="1:10" x14ac:dyDescent="0.35">
      <c r="A129" s="12"/>
      <c r="B129" s="13" t="s">
        <v>14</v>
      </c>
      <c r="C129" s="64" t="str">
        <f>IF(Language="Eesti keel","Pikaajalised võlad ja eraldised",IF(Language="Русский язык","Долгосрочные обязательства и резервы","Long-Term Payables, and Prepayments"))</f>
        <v>Pikaajalised võlad ja eraldised</v>
      </c>
      <c r="D129" s="40"/>
      <c r="E129" s="77"/>
      <c r="F129" s="77"/>
      <c r="G129" s="41"/>
      <c r="H129" s="17"/>
      <c r="I129" s="42"/>
      <c r="J129" s="21"/>
    </row>
    <row r="130" spans="1:10" ht="30" customHeight="1" outlineLevel="1" x14ac:dyDescent="0.35">
      <c r="A130" s="22"/>
      <c r="B130" s="23">
        <v>1</v>
      </c>
      <c r="C130" s="63" t="str">
        <f>IF(Language="Eesti keel","Ülevaade pikaajalistest võlgnevustest",IF(Language="Русский язык","Обзор долгосрочных обязательств на отчетную дату.","Detailed listing of long term payables as at the end of the reporing period."))</f>
        <v>Ülevaade pikaajalistest võlgnevustest</v>
      </c>
      <c r="D130" s="23"/>
      <c r="E130" s="78" t="s">
        <v>221</v>
      </c>
      <c r="F130" s="78" t="s">
        <v>221</v>
      </c>
      <c r="G130" s="32"/>
      <c r="H130" s="24"/>
      <c r="I130" s="29"/>
      <c r="J130" s="35"/>
    </row>
    <row r="131" spans="1:10" ht="29" customHeight="1" outlineLevel="1" x14ac:dyDescent="0.35">
      <c r="A131" s="22"/>
      <c r="B131" s="23">
        <v>2</v>
      </c>
      <c r="C131" s="62" t="str">
        <f>IF(Language="Eesti keel","Saldokinnitused / maksegraafikud",IF(Language="Русский язык","Подтверждения сальдо и графики платежей.","Please provide confirmation of all debt balances and payment schedules."))</f>
        <v>Saldokinnitused / maksegraafikud</v>
      </c>
      <c r="D131" s="23"/>
      <c r="E131" s="78" t="s">
        <v>221</v>
      </c>
      <c r="F131" s="78" t="s">
        <v>221</v>
      </c>
      <c r="G131" s="32"/>
      <c r="H131" s="24"/>
      <c r="I131" s="29"/>
      <c r="J131" s="35"/>
    </row>
    <row r="132" spans="1:10" x14ac:dyDescent="0.35">
      <c r="A132" s="9"/>
      <c r="B132" s="2"/>
      <c r="C132" s="38"/>
      <c r="D132" s="4"/>
      <c r="E132" s="78"/>
      <c r="F132" s="78"/>
      <c r="G132" s="3"/>
      <c r="H132" s="6"/>
      <c r="I132" s="7"/>
      <c r="J132" s="8"/>
    </row>
    <row r="133" spans="1:10" x14ac:dyDescent="0.35">
      <c r="A133" s="12"/>
      <c r="B133" s="13" t="s">
        <v>15</v>
      </c>
      <c r="C133" s="64" t="str">
        <f>IF(Language="Eesti keel","Omakapitalikirjed",IF(Language="Русский язык","Собственный капитал","Equity"))</f>
        <v>Omakapitalikirjed</v>
      </c>
      <c r="D133" s="40"/>
      <c r="E133" s="77"/>
      <c r="F133" s="77"/>
      <c r="G133" s="41"/>
      <c r="H133" s="17"/>
      <c r="I133" s="42"/>
      <c r="J133" s="21"/>
    </row>
    <row r="134" spans="1:10" ht="32" customHeight="1" outlineLevel="1" x14ac:dyDescent="0.35">
      <c r="A134" s="22"/>
      <c r="B134" s="23">
        <v>1</v>
      </c>
      <c r="C134" s="63" t="str">
        <f>IF(Language="Eesti keel","Omakapitali muutuste analüüs",IF(Language="Русский язык","Отчет об изменениях собственного капитала","Equity movement schedule "))</f>
        <v>Omakapitali muutuste analüüs</v>
      </c>
      <c r="D134" s="23"/>
      <c r="E134" s="78" t="s">
        <v>221</v>
      </c>
      <c r="F134" s="78" t="s">
        <v>221</v>
      </c>
      <c r="G134" s="32"/>
      <c r="H134" s="24"/>
      <c r="I134" s="29"/>
      <c r="J134" s="35"/>
    </row>
    <row r="135" spans="1:10" ht="35" customHeight="1" outlineLevel="1" x14ac:dyDescent="0.35">
      <c r="A135" s="22"/>
      <c r="B135" s="23">
        <v>2</v>
      </c>
      <c r="C135" s="63" t="str">
        <f>IF(Language="Eesti keel","Kapitalikirjete muutuseid põhjustavad omanike otsused",IF(Language="Русский язык","Решения собственников, которые явились основанием для изменений в собственном капитале.","Shareholders decisions that support changes in equity."))</f>
        <v>Kapitalikirjete muutuseid põhjustavad omanike otsused</v>
      </c>
      <c r="D135" s="23"/>
      <c r="E135" s="78" t="s">
        <v>221</v>
      </c>
      <c r="F135" s="78" t="s">
        <v>221</v>
      </c>
      <c r="G135" s="32"/>
      <c r="H135" s="24"/>
      <c r="I135" s="29"/>
      <c r="J135" s="35"/>
    </row>
    <row r="136" spans="1:10" ht="34" customHeight="1" outlineLevel="1" x14ac:dyDescent="0.35">
      <c r="A136" s="22"/>
      <c r="B136" s="23">
        <v>3</v>
      </c>
      <c r="C136" s="63" t="str">
        <f>IF(Language="Eesti keel","Ülevaade optsioonidest",IF(Language="Русский язык","Обзор имеющихся опционов","Stock Option Rollforward from YF"))</f>
        <v>Ülevaade optsioonidest</v>
      </c>
      <c r="D136" s="23"/>
      <c r="E136" s="78" t="s">
        <v>221</v>
      </c>
      <c r="F136" s="78" t="s">
        <v>221</v>
      </c>
      <c r="G136" s="32"/>
      <c r="H136" s="24"/>
      <c r="I136" s="29"/>
      <c r="J136" s="35"/>
    </row>
    <row r="137" spans="1:10" ht="30" customHeight="1" outlineLevel="1" x14ac:dyDescent="0.35">
      <c r="A137" s="22"/>
      <c r="B137" s="23">
        <v>4</v>
      </c>
      <c r="C137" s="63" t="str">
        <f>IF(Language="Eesti keel","Ülevaade toimingutest optsioonidega",IF(Language="Русский язык","Обзор операций с опционами","Option transactions' activity reports "))</f>
        <v>Ülevaade toimingutest optsioonidega</v>
      </c>
      <c r="D137" s="23"/>
      <c r="E137" s="78" t="s">
        <v>221</v>
      </c>
      <c r="F137" s="78" t="s">
        <v>221</v>
      </c>
      <c r="G137" s="32"/>
      <c r="H137" s="24"/>
      <c r="I137" s="29"/>
      <c r="J137" s="35"/>
    </row>
    <row r="138" spans="1:10" x14ac:dyDescent="0.35">
      <c r="A138" s="9"/>
      <c r="B138" s="2"/>
      <c r="C138" s="38"/>
      <c r="D138" s="4"/>
      <c r="E138" s="78"/>
      <c r="F138" s="78"/>
      <c r="G138" s="3"/>
      <c r="H138" s="6"/>
      <c r="I138" s="7"/>
      <c r="J138" s="8"/>
    </row>
    <row r="139" spans="1:10" x14ac:dyDescent="0.35">
      <c r="A139" s="43"/>
      <c r="B139" s="13" t="s">
        <v>16</v>
      </c>
      <c r="C139" s="64" t="str">
        <f>IF(Language="Eesti keel","Raamatupidamise aastaaruanded",IF(Language="Русский язык","Годовые отчеты (Годовые бухгалтерские отчеты)","Financial Statements"))</f>
        <v>Raamatupidamise aastaaruanded</v>
      </c>
      <c r="D139" s="40"/>
      <c r="E139" s="77"/>
      <c r="F139" s="77"/>
      <c r="G139" s="44"/>
      <c r="H139" s="15"/>
      <c r="I139" s="39"/>
      <c r="J139" s="45"/>
    </row>
    <row r="140" spans="1:10" ht="31" customHeight="1" outlineLevel="1" x14ac:dyDescent="0.35">
      <c r="A140" s="22"/>
      <c r="B140" s="26">
        <v>1</v>
      </c>
      <c r="C140" s="62" t="str">
        <f>IF(Language="Eesti keel","Eelneva 4 majandusaasta auditeeritud / ülevaadatud raamatupidamise aastaaruanded (uus klient)",IF(Language="Русский язык","Аудированные годовые отчеты за предыдущие 4 финансовых года (новый клиент)","Approved Annual Reports of peceeding 4 years (for the new client)."))</f>
        <v>Eelneva 4 majandusaasta auditeeritud / ülevaadatud raamatupidamise aastaaruanded (uus klient)</v>
      </c>
      <c r="D140" s="23"/>
      <c r="E140" s="78" t="s">
        <v>221</v>
      </c>
      <c r="F140" s="78" t="s">
        <v>221</v>
      </c>
      <c r="G140" s="32"/>
      <c r="H140" s="36"/>
      <c r="I140" s="35"/>
      <c r="J140" s="35"/>
    </row>
    <row r="141" spans="1:10" ht="30" customHeight="1" outlineLevel="1" x14ac:dyDescent="0.35">
      <c r="A141" s="22"/>
      <c r="B141" s="23">
        <v>2</v>
      </c>
      <c r="C141" s="63" t="str">
        <f>IF(Language="Eesti keel","Rahavoogude aruande koostamise alustabel",IF(Language="Русский язык","Расчеты движения денежных средств.","Statement of Cashflow supporting calculations."))</f>
        <v>Rahavoogude aruande koostamise alustabel</v>
      </c>
      <c r="D141" s="23"/>
      <c r="E141" s="78" t="s">
        <v>221</v>
      </c>
      <c r="F141" s="78" t="s">
        <v>221</v>
      </c>
      <c r="G141" s="32"/>
      <c r="H141" s="24"/>
      <c r="I141" s="29"/>
      <c r="J141" s="35"/>
    </row>
    <row r="142" spans="1:10" ht="35" customHeight="1" outlineLevel="1" x14ac:dyDescent="0.35">
      <c r="A142" s="22"/>
      <c r="B142" s="23">
        <v>3</v>
      </c>
      <c r="C142" s="63" t="str">
        <f>IF(Language="Eesti keel","Aastaaruande kontrollküsimustik RTJ 15 nõuete täitmise kohta",IF(Language="Русский язык","Чеклист контроля годового отчета на соответствие требованиям RTJ 15","FS Disclosure Checklist based on EASG No 15 requirements."))</f>
        <v>Aastaaruande kontrollküsimustik RTJ 15 nõuete täitmise kohta</v>
      </c>
      <c r="D142" s="23"/>
      <c r="E142" s="78" t="s">
        <v>221</v>
      </c>
      <c r="F142" s="78" t="s">
        <v>221</v>
      </c>
      <c r="G142" s="32"/>
      <c r="H142" s="24"/>
      <c r="I142" s="29"/>
      <c r="J142" s="35"/>
    </row>
  </sheetData>
  <mergeCells count="1">
    <mergeCell ref="B1:C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6</xdr:col>
                    <xdr:colOff>12700</xdr:colOff>
                    <xdr:row>13</xdr:row>
                    <xdr:rowOff>12700</xdr:rowOff>
                  </from>
                  <to>
                    <xdr:col>7</xdr:col>
                    <xdr:colOff>12700</xdr:colOff>
                    <xdr:row>13</xdr:row>
                    <xdr:rowOff>419100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6</xdr:col>
                    <xdr:colOff>12700</xdr:colOff>
                    <xdr:row>14</xdr:row>
                    <xdr:rowOff>12700</xdr:rowOff>
                  </from>
                  <to>
                    <xdr:col>7</xdr:col>
                    <xdr:colOff>12700</xdr:colOff>
                    <xdr:row>14</xdr:row>
                    <xdr:rowOff>419100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6</xdr:col>
                    <xdr:colOff>12700</xdr:colOff>
                    <xdr:row>15</xdr:row>
                    <xdr:rowOff>12700</xdr:rowOff>
                  </from>
                  <to>
                    <xdr:col>7</xdr:col>
                    <xdr:colOff>12700</xdr:colOff>
                    <xdr:row>16</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6</xdr:col>
                    <xdr:colOff>12700</xdr:colOff>
                    <xdr:row>16</xdr:row>
                    <xdr:rowOff>12700</xdr:rowOff>
                  </from>
                  <to>
                    <xdr:col>7</xdr:col>
                    <xdr:colOff>12700</xdr:colOff>
                    <xdr:row>17</xdr:row>
                    <xdr:rowOff>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6</xdr:col>
                    <xdr:colOff>12700</xdr:colOff>
                    <xdr:row>17</xdr:row>
                    <xdr:rowOff>12700</xdr:rowOff>
                  </from>
                  <to>
                    <xdr:col>7</xdr:col>
                    <xdr:colOff>12700</xdr:colOff>
                    <xdr:row>17</xdr:row>
                    <xdr:rowOff>419100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6</xdr:col>
                    <xdr:colOff>12700</xdr:colOff>
                    <xdr:row>18</xdr:row>
                    <xdr:rowOff>12700</xdr:rowOff>
                  </from>
                  <to>
                    <xdr:col>7</xdr:col>
                    <xdr:colOff>12700</xdr:colOff>
                    <xdr:row>18</xdr:row>
                    <xdr:rowOff>419100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6</xdr:col>
                    <xdr:colOff>12700</xdr:colOff>
                    <xdr:row>19</xdr:row>
                    <xdr:rowOff>12700</xdr:rowOff>
                  </from>
                  <to>
                    <xdr:col>7</xdr:col>
                    <xdr:colOff>12700</xdr:colOff>
                    <xdr:row>19</xdr:row>
                    <xdr:rowOff>419100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12700</xdr:colOff>
                    <xdr:row>20</xdr:row>
                    <xdr:rowOff>12700</xdr:rowOff>
                  </from>
                  <to>
                    <xdr:col>7</xdr:col>
                    <xdr:colOff>12700</xdr:colOff>
                    <xdr:row>20</xdr:row>
                    <xdr:rowOff>419100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12700</xdr:colOff>
                    <xdr:row>21</xdr:row>
                    <xdr:rowOff>12700</xdr:rowOff>
                  </from>
                  <to>
                    <xdr:col>7</xdr:col>
                    <xdr:colOff>12700</xdr:colOff>
                    <xdr:row>21</xdr:row>
                    <xdr:rowOff>419100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6</xdr:col>
                    <xdr:colOff>12700</xdr:colOff>
                    <xdr:row>22</xdr:row>
                    <xdr:rowOff>12700</xdr:rowOff>
                  </from>
                  <to>
                    <xdr:col>7</xdr:col>
                    <xdr:colOff>12700</xdr:colOff>
                    <xdr:row>22</xdr:row>
                    <xdr:rowOff>419100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6</xdr:col>
                    <xdr:colOff>12700</xdr:colOff>
                    <xdr:row>23</xdr:row>
                    <xdr:rowOff>12700</xdr:rowOff>
                  </from>
                  <to>
                    <xdr:col>7</xdr:col>
                    <xdr:colOff>12700</xdr:colOff>
                    <xdr:row>23</xdr:row>
                    <xdr:rowOff>419100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6</xdr:col>
                    <xdr:colOff>12700</xdr:colOff>
                    <xdr:row>24</xdr:row>
                    <xdr:rowOff>12700</xdr:rowOff>
                  </from>
                  <to>
                    <xdr:col>7</xdr:col>
                    <xdr:colOff>12700</xdr:colOff>
                    <xdr:row>24</xdr:row>
                    <xdr:rowOff>419100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6</xdr:col>
                    <xdr:colOff>12700</xdr:colOff>
                    <xdr:row>25</xdr:row>
                    <xdr:rowOff>12700</xdr:rowOff>
                  </from>
                  <to>
                    <xdr:col>7</xdr:col>
                    <xdr:colOff>12700</xdr:colOff>
                    <xdr:row>25</xdr:row>
                    <xdr:rowOff>419100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6</xdr:col>
                    <xdr:colOff>12700</xdr:colOff>
                    <xdr:row>26</xdr:row>
                    <xdr:rowOff>12700</xdr:rowOff>
                  </from>
                  <to>
                    <xdr:col>7</xdr:col>
                    <xdr:colOff>12700</xdr:colOff>
                    <xdr:row>26</xdr:row>
                    <xdr:rowOff>419100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6</xdr:col>
                    <xdr:colOff>12700</xdr:colOff>
                    <xdr:row>27</xdr:row>
                    <xdr:rowOff>12700</xdr:rowOff>
                  </from>
                  <to>
                    <xdr:col>7</xdr:col>
                    <xdr:colOff>12700</xdr:colOff>
                    <xdr:row>28</xdr:row>
                    <xdr:rowOff>101600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6</xdr:col>
                    <xdr:colOff>12700</xdr:colOff>
                    <xdr:row>28</xdr:row>
                    <xdr:rowOff>12700</xdr:rowOff>
                  </from>
                  <to>
                    <xdr:col>7</xdr:col>
                    <xdr:colOff>12700</xdr:colOff>
                    <xdr:row>29</xdr:row>
                    <xdr:rowOff>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6</xdr:col>
                    <xdr:colOff>12700</xdr:colOff>
                    <xdr:row>29</xdr:row>
                    <xdr:rowOff>12700</xdr:rowOff>
                  </from>
                  <to>
                    <xdr:col>7</xdr:col>
                    <xdr:colOff>12700</xdr:colOff>
                    <xdr:row>30</xdr:row>
                    <xdr:rowOff>88900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6</xdr:col>
                    <xdr:colOff>12700</xdr:colOff>
                    <xdr:row>30</xdr:row>
                    <xdr:rowOff>12700</xdr:rowOff>
                  </from>
                  <to>
                    <xdr:col>7</xdr:col>
                    <xdr:colOff>12700</xdr:colOff>
                    <xdr:row>31</xdr:row>
                    <xdr:rowOff>88900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6</xdr:col>
                    <xdr:colOff>12700</xdr:colOff>
                    <xdr:row>31</xdr:row>
                    <xdr:rowOff>12700</xdr:rowOff>
                  </from>
                  <to>
                    <xdr:col>7</xdr:col>
                    <xdr:colOff>12700</xdr:colOff>
                    <xdr:row>32</xdr:row>
                    <xdr:rowOff>38100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6</xdr:col>
                    <xdr:colOff>12700</xdr:colOff>
                    <xdr:row>32</xdr:row>
                    <xdr:rowOff>12700</xdr:rowOff>
                  </from>
                  <to>
                    <xdr:col>7</xdr:col>
                    <xdr:colOff>12700</xdr:colOff>
                    <xdr:row>33</xdr:row>
                    <xdr:rowOff>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6</xdr:col>
                    <xdr:colOff>12700</xdr:colOff>
                    <xdr:row>33</xdr:row>
                    <xdr:rowOff>12700</xdr:rowOff>
                  </from>
                  <to>
                    <xdr:col>7</xdr:col>
                    <xdr:colOff>12700</xdr:colOff>
                    <xdr:row>34</xdr:row>
                    <xdr:rowOff>101600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6</xdr:col>
                    <xdr:colOff>12700</xdr:colOff>
                    <xdr:row>34</xdr:row>
                    <xdr:rowOff>12700</xdr:rowOff>
                  </from>
                  <to>
                    <xdr:col>7</xdr:col>
                    <xdr:colOff>12700</xdr:colOff>
                    <xdr:row>35</xdr:row>
                    <xdr:rowOff>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6</xdr:col>
                    <xdr:colOff>12700</xdr:colOff>
                    <xdr:row>35</xdr:row>
                    <xdr:rowOff>12700</xdr:rowOff>
                  </from>
                  <to>
                    <xdr:col>7</xdr:col>
                    <xdr:colOff>12700</xdr:colOff>
                    <xdr:row>36</xdr:row>
                    <xdr:rowOff>0</xdr:rowOff>
                  </to>
                </anchor>
              </controlPr>
            </control>
          </mc:Choice>
        </mc:AlternateContent>
        <mc:AlternateContent xmlns:mc="http://schemas.openxmlformats.org/markup-compatibility/2006">
          <mc:Choice Requires="x14">
            <control shapeId="7192" r:id="rId26" name="Option Button 24">
              <controlPr defaultSize="0" autoFill="0" autoLine="0" autoPict="0">
                <anchor moveWithCells="1">
                  <from>
                    <xdr:col>0</xdr:col>
                    <xdr:colOff>0</xdr:colOff>
                    <xdr:row>14</xdr:row>
                    <xdr:rowOff>330200</xdr:rowOff>
                  </from>
                  <to>
                    <xdr:col>0</xdr:col>
                    <xdr:colOff>0</xdr:colOff>
                    <xdr:row>14</xdr:row>
                    <xdr:rowOff>419100</xdr:rowOff>
                  </to>
                </anchor>
              </controlPr>
            </control>
          </mc:Choice>
        </mc:AlternateContent>
        <mc:AlternateContent xmlns:mc="http://schemas.openxmlformats.org/markup-compatibility/2006">
          <mc:Choice Requires="x14">
            <control shapeId="7193" r:id="rId27" name="Option Button 25">
              <controlPr defaultSize="0" autoFill="0" autoLine="0" autoPict="0">
                <anchor moveWithCells="1">
                  <from>
                    <xdr:col>0</xdr:col>
                    <xdr:colOff>0</xdr:colOff>
                    <xdr:row>14</xdr:row>
                    <xdr:rowOff>76200</xdr:rowOff>
                  </from>
                  <to>
                    <xdr:col>0</xdr:col>
                    <xdr:colOff>0</xdr:colOff>
                    <xdr:row>14</xdr:row>
                    <xdr:rowOff>165100</xdr:rowOff>
                  </to>
                </anchor>
              </controlPr>
            </control>
          </mc:Choice>
        </mc:AlternateContent>
        <mc:AlternateContent xmlns:mc="http://schemas.openxmlformats.org/markup-compatibility/2006">
          <mc:Choice Requires="x14">
            <control shapeId="7194" r:id="rId28" name="Option Button 26">
              <controlPr defaultSize="0" autoFill="0" autoLine="0" autoPict="0">
                <anchor moveWithCells="1">
                  <from>
                    <xdr:col>0</xdr:col>
                    <xdr:colOff>0</xdr:colOff>
                    <xdr:row>13</xdr:row>
                    <xdr:rowOff>393700</xdr:rowOff>
                  </from>
                  <to>
                    <xdr:col>0</xdr:col>
                    <xdr:colOff>0</xdr:colOff>
                    <xdr:row>14</xdr:row>
                    <xdr:rowOff>0</xdr:rowOff>
                  </to>
                </anchor>
              </controlPr>
            </control>
          </mc:Choice>
        </mc:AlternateContent>
        <mc:AlternateContent xmlns:mc="http://schemas.openxmlformats.org/markup-compatibility/2006">
          <mc:Choice Requires="x14">
            <control shapeId="7195" r:id="rId29" name="Option Button 27">
              <controlPr defaultSize="0" autoFill="0" autoLine="0" autoPict="0">
                <anchor moveWithCells="1">
                  <from>
                    <xdr:col>0</xdr:col>
                    <xdr:colOff>0</xdr:colOff>
                    <xdr:row>13</xdr:row>
                    <xdr:rowOff>76200</xdr:rowOff>
                  </from>
                  <to>
                    <xdr:col>0</xdr:col>
                    <xdr:colOff>0</xdr:colOff>
                    <xdr:row>13</xdr:row>
                    <xdr:rowOff>247650</xdr:rowOff>
                  </to>
                </anchor>
              </controlPr>
            </control>
          </mc:Choice>
        </mc:AlternateContent>
        <mc:AlternateContent xmlns:mc="http://schemas.openxmlformats.org/markup-compatibility/2006">
          <mc:Choice Requires="x14">
            <control shapeId="7196" r:id="rId30" name="Option Button 28">
              <controlPr defaultSize="0" autoFill="0" autoLine="0" autoPict="0">
                <anchor moveWithCells="1">
                  <from>
                    <xdr:col>0</xdr:col>
                    <xdr:colOff>0</xdr:colOff>
                    <xdr:row>15</xdr:row>
                    <xdr:rowOff>279400</xdr:rowOff>
                  </from>
                  <to>
                    <xdr:col>0</xdr:col>
                    <xdr:colOff>0</xdr:colOff>
                    <xdr:row>16</xdr:row>
                    <xdr:rowOff>0</xdr:rowOff>
                  </to>
                </anchor>
              </controlPr>
            </control>
          </mc:Choice>
        </mc:AlternateContent>
        <mc:AlternateContent xmlns:mc="http://schemas.openxmlformats.org/markup-compatibility/2006">
          <mc:Choice Requires="x14">
            <control shapeId="7197" r:id="rId31" name="Option Button 29">
              <controlPr defaultSize="0" autoFill="0" autoLine="0" autoPict="0">
                <anchor moveWithCells="1">
                  <from>
                    <xdr:col>0</xdr:col>
                    <xdr:colOff>0</xdr:colOff>
                    <xdr:row>15</xdr:row>
                    <xdr:rowOff>76200</xdr:rowOff>
                  </from>
                  <to>
                    <xdr:col>0</xdr:col>
                    <xdr:colOff>0</xdr:colOff>
                    <xdr:row>15</xdr:row>
                    <xdr:rowOff>127000</xdr:rowOff>
                  </to>
                </anchor>
              </controlPr>
            </control>
          </mc:Choice>
        </mc:AlternateContent>
        <mc:AlternateContent xmlns:mc="http://schemas.openxmlformats.org/markup-compatibility/2006">
          <mc:Choice Requires="x14">
            <control shapeId="7198" r:id="rId32" name="Option Button 30">
              <controlPr defaultSize="0" autoFill="0" autoLine="0" autoPict="0">
                <anchor moveWithCells="1">
                  <from>
                    <xdr:col>0</xdr:col>
                    <xdr:colOff>0</xdr:colOff>
                    <xdr:row>16</xdr:row>
                    <xdr:rowOff>361950</xdr:rowOff>
                  </from>
                  <to>
                    <xdr:col>0</xdr:col>
                    <xdr:colOff>0</xdr:colOff>
                    <xdr:row>16</xdr:row>
                    <xdr:rowOff>419100</xdr:rowOff>
                  </to>
                </anchor>
              </controlPr>
            </control>
          </mc:Choice>
        </mc:AlternateContent>
        <mc:AlternateContent xmlns:mc="http://schemas.openxmlformats.org/markup-compatibility/2006">
          <mc:Choice Requires="x14">
            <control shapeId="7199" r:id="rId33" name="Option Button 31">
              <controlPr defaultSize="0" autoFill="0" autoLine="0" autoPict="0">
                <anchor moveWithCells="1">
                  <from>
                    <xdr:col>0</xdr:col>
                    <xdr:colOff>0</xdr:colOff>
                    <xdr:row>16</xdr:row>
                    <xdr:rowOff>76200</xdr:rowOff>
                  </from>
                  <to>
                    <xdr:col>0</xdr:col>
                    <xdr:colOff>0</xdr:colOff>
                    <xdr:row>16</xdr:row>
                    <xdr:rowOff>133350</xdr:rowOff>
                  </to>
                </anchor>
              </controlPr>
            </control>
          </mc:Choice>
        </mc:AlternateContent>
        <mc:AlternateContent xmlns:mc="http://schemas.openxmlformats.org/markup-compatibility/2006">
          <mc:Choice Requires="x14">
            <control shapeId="7200" r:id="rId34" name="Option Button 32">
              <controlPr defaultSize="0" autoFill="0" autoLine="0" autoPict="0">
                <anchor moveWithCells="1">
                  <from>
                    <xdr:col>0</xdr:col>
                    <xdr:colOff>0</xdr:colOff>
                    <xdr:row>17</xdr:row>
                    <xdr:rowOff>177800</xdr:rowOff>
                  </from>
                  <to>
                    <xdr:col>0</xdr:col>
                    <xdr:colOff>0</xdr:colOff>
                    <xdr:row>17</xdr:row>
                    <xdr:rowOff>190500</xdr:rowOff>
                  </to>
                </anchor>
              </controlPr>
            </control>
          </mc:Choice>
        </mc:AlternateContent>
        <mc:AlternateContent xmlns:mc="http://schemas.openxmlformats.org/markup-compatibility/2006">
          <mc:Choice Requires="x14">
            <control shapeId="7201" r:id="rId35" name="Option Button 33">
              <controlPr defaultSize="0" autoFill="0" autoLine="0" autoPict="0">
                <anchor moveWithCells="1">
                  <from>
                    <xdr:col>0</xdr:col>
                    <xdr:colOff>0</xdr:colOff>
                    <xdr:row>17</xdr:row>
                    <xdr:rowOff>76200</xdr:rowOff>
                  </from>
                  <to>
                    <xdr:col>0</xdr:col>
                    <xdr:colOff>0</xdr:colOff>
                    <xdr:row>17</xdr:row>
                    <xdr:rowOff>88900</xdr:rowOff>
                  </to>
                </anchor>
              </controlPr>
            </control>
          </mc:Choice>
        </mc:AlternateContent>
        <mc:AlternateContent xmlns:mc="http://schemas.openxmlformats.org/markup-compatibility/2006">
          <mc:Choice Requires="x14">
            <control shapeId="7202" r:id="rId36" name="Option Button 34">
              <controlPr defaultSize="0" autoFill="0" autoLine="0" autoPict="0">
                <anchor moveWithCells="1">
                  <from>
                    <xdr:col>0</xdr:col>
                    <xdr:colOff>0</xdr:colOff>
                    <xdr:row>18</xdr:row>
                    <xdr:rowOff>381000</xdr:rowOff>
                  </from>
                  <to>
                    <xdr:col>0</xdr:col>
                    <xdr:colOff>0</xdr:colOff>
                    <xdr:row>18</xdr:row>
                    <xdr:rowOff>419100</xdr:rowOff>
                  </to>
                </anchor>
              </controlPr>
            </control>
          </mc:Choice>
        </mc:AlternateContent>
        <mc:AlternateContent xmlns:mc="http://schemas.openxmlformats.org/markup-compatibility/2006">
          <mc:Choice Requires="x14">
            <control shapeId="7203" r:id="rId37" name="Option Button 35">
              <controlPr defaultSize="0" autoFill="0" autoLine="0" autoPict="0">
                <anchor moveWithCells="1">
                  <from>
                    <xdr:col>0</xdr:col>
                    <xdr:colOff>0</xdr:colOff>
                    <xdr:row>18</xdr:row>
                    <xdr:rowOff>76200</xdr:rowOff>
                  </from>
                  <to>
                    <xdr:col>0</xdr:col>
                    <xdr:colOff>0</xdr:colOff>
                    <xdr:row>18</xdr:row>
                    <xdr:rowOff>114300</xdr:rowOff>
                  </to>
                </anchor>
              </controlPr>
            </control>
          </mc:Choice>
        </mc:AlternateContent>
        <mc:AlternateContent xmlns:mc="http://schemas.openxmlformats.org/markup-compatibility/2006">
          <mc:Choice Requires="x14">
            <control shapeId="7204" r:id="rId38" name="Option Button 36">
              <controlPr defaultSize="0" autoFill="0" autoLine="0" autoPict="0">
                <anchor moveWithCells="1">
                  <from>
                    <xdr:col>0</xdr:col>
                    <xdr:colOff>0</xdr:colOff>
                    <xdr:row>19</xdr:row>
                    <xdr:rowOff>457200</xdr:rowOff>
                  </from>
                  <to>
                    <xdr:col>0</xdr:col>
                    <xdr:colOff>0</xdr:colOff>
                    <xdr:row>20</xdr:row>
                    <xdr:rowOff>0</xdr:rowOff>
                  </to>
                </anchor>
              </controlPr>
            </control>
          </mc:Choice>
        </mc:AlternateContent>
        <mc:AlternateContent xmlns:mc="http://schemas.openxmlformats.org/markup-compatibility/2006">
          <mc:Choice Requires="x14">
            <control shapeId="7205" r:id="rId39" name="Option Button 37">
              <controlPr defaultSize="0" autoFill="0" autoLine="0" autoPict="0">
                <anchor moveWithCells="1">
                  <from>
                    <xdr:col>0</xdr:col>
                    <xdr:colOff>0</xdr:colOff>
                    <xdr:row>19</xdr:row>
                    <xdr:rowOff>76200</xdr:rowOff>
                  </from>
                  <to>
                    <xdr:col>0</xdr:col>
                    <xdr:colOff>0</xdr:colOff>
                    <xdr:row>19</xdr:row>
                    <xdr:rowOff>114300</xdr:rowOff>
                  </to>
                </anchor>
              </controlPr>
            </control>
          </mc:Choice>
        </mc:AlternateContent>
        <mc:AlternateContent xmlns:mc="http://schemas.openxmlformats.org/markup-compatibility/2006">
          <mc:Choice Requires="x14">
            <control shapeId="7206" r:id="rId40" name="Option Button 38">
              <controlPr defaultSize="0" autoFill="0" autoLine="0" autoPict="0">
                <anchor moveWithCells="1">
                  <from>
                    <xdr:col>0</xdr:col>
                    <xdr:colOff>0</xdr:colOff>
                    <xdr:row>20</xdr:row>
                    <xdr:rowOff>177800</xdr:rowOff>
                  </from>
                  <to>
                    <xdr:col>0</xdr:col>
                    <xdr:colOff>0</xdr:colOff>
                    <xdr:row>20</xdr:row>
                    <xdr:rowOff>190500</xdr:rowOff>
                  </to>
                </anchor>
              </controlPr>
            </control>
          </mc:Choice>
        </mc:AlternateContent>
        <mc:AlternateContent xmlns:mc="http://schemas.openxmlformats.org/markup-compatibility/2006">
          <mc:Choice Requires="x14">
            <control shapeId="7207" r:id="rId41" name="Option Button 39">
              <controlPr defaultSize="0" autoFill="0" autoLine="0" autoPict="0">
                <anchor moveWithCells="1">
                  <from>
                    <xdr:col>0</xdr:col>
                    <xdr:colOff>0</xdr:colOff>
                    <xdr:row>20</xdr:row>
                    <xdr:rowOff>76200</xdr:rowOff>
                  </from>
                  <to>
                    <xdr:col>0</xdr:col>
                    <xdr:colOff>0</xdr:colOff>
                    <xdr:row>20</xdr:row>
                    <xdr:rowOff>88900</xdr:rowOff>
                  </to>
                </anchor>
              </controlPr>
            </control>
          </mc:Choice>
        </mc:AlternateContent>
        <mc:AlternateContent xmlns:mc="http://schemas.openxmlformats.org/markup-compatibility/2006">
          <mc:Choice Requires="x14">
            <control shapeId="7208" r:id="rId42" name="Option Button 40">
              <controlPr defaultSize="0" autoFill="0" autoLine="0" autoPict="0">
                <anchor moveWithCells="1">
                  <from>
                    <xdr:col>0</xdr:col>
                    <xdr:colOff>0</xdr:colOff>
                    <xdr:row>21</xdr:row>
                    <xdr:rowOff>438150</xdr:rowOff>
                  </from>
                  <to>
                    <xdr:col>0</xdr:col>
                    <xdr:colOff>0</xdr:colOff>
                    <xdr:row>22</xdr:row>
                    <xdr:rowOff>0</xdr:rowOff>
                  </to>
                </anchor>
              </controlPr>
            </control>
          </mc:Choice>
        </mc:AlternateContent>
        <mc:AlternateContent xmlns:mc="http://schemas.openxmlformats.org/markup-compatibility/2006">
          <mc:Choice Requires="x14">
            <control shapeId="7209" r:id="rId43" name="Option Button 41">
              <controlPr defaultSize="0" autoFill="0" autoLine="0" autoPict="0">
                <anchor moveWithCells="1">
                  <from>
                    <xdr:col>0</xdr:col>
                    <xdr:colOff>0</xdr:colOff>
                    <xdr:row>21</xdr:row>
                    <xdr:rowOff>76200</xdr:rowOff>
                  </from>
                  <to>
                    <xdr:col>0</xdr:col>
                    <xdr:colOff>0</xdr:colOff>
                    <xdr:row>21</xdr:row>
                    <xdr:rowOff>107950</xdr:rowOff>
                  </to>
                </anchor>
              </controlPr>
            </control>
          </mc:Choice>
        </mc:AlternateContent>
        <mc:AlternateContent xmlns:mc="http://schemas.openxmlformats.org/markup-compatibility/2006">
          <mc:Choice Requires="x14">
            <control shapeId="7210" r:id="rId44" name="Option Button 42">
              <controlPr defaultSize="0" autoFill="0" autoLine="0" autoPict="0">
                <anchor moveWithCells="1">
                  <from>
                    <xdr:col>0</xdr:col>
                    <xdr:colOff>0</xdr:colOff>
                    <xdr:row>22</xdr:row>
                    <xdr:rowOff>488950</xdr:rowOff>
                  </from>
                  <to>
                    <xdr:col>0</xdr:col>
                    <xdr:colOff>0</xdr:colOff>
                    <xdr:row>23</xdr:row>
                    <xdr:rowOff>0</xdr:rowOff>
                  </to>
                </anchor>
              </controlPr>
            </control>
          </mc:Choice>
        </mc:AlternateContent>
        <mc:AlternateContent xmlns:mc="http://schemas.openxmlformats.org/markup-compatibility/2006">
          <mc:Choice Requires="x14">
            <control shapeId="7211" r:id="rId45" name="Option Button 43">
              <controlPr defaultSize="0" autoFill="0" autoLine="0" autoPict="0">
                <anchor moveWithCells="1">
                  <from>
                    <xdr:col>0</xdr:col>
                    <xdr:colOff>0</xdr:colOff>
                    <xdr:row>22</xdr:row>
                    <xdr:rowOff>76200</xdr:rowOff>
                  </from>
                  <to>
                    <xdr:col>0</xdr:col>
                    <xdr:colOff>0</xdr:colOff>
                    <xdr:row>22</xdr:row>
                    <xdr:rowOff>107950</xdr:rowOff>
                  </to>
                </anchor>
              </controlPr>
            </control>
          </mc:Choice>
        </mc:AlternateContent>
        <mc:AlternateContent xmlns:mc="http://schemas.openxmlformats.org/markup-compatibility/2006">
          <mc:Choice Requires="x14">
            <control shapeId="7212" r:id="rId46" name="Option Button 44">
              <controlPr defaultSize="0" autoFill="0" autoLine="0" autoPict="0">
                <anchor moveWithCells="1">
                  <from>
                    <xdr:col>0</xdr:col>
                    <xdr:colOff>0</xdr:colOff>
                    <xdr:row>23</xdr:row>
                    <xdr:rowOff>406400</xdr:rowOff>
                  </from>
                  <to>
                    <xdr:col>0</xdr:col>
                    <xdr:colOff>0</xdr:colOff>
                    <xdr:row>23</xdr:row>
                    <xdr:rowOff>412750</xdr:rowOff>
                  </to>
                </anchor>
              </controlPr>
            </control>
          </mc:Choice>
        </mc:AlternateContent>
        <mc:AlternateContent xmlns:mc="http://schemas.openxmlformats.org/markup-compatibility/2006">
          <mc:Choice Requires="x14">
            <control shapeId="7213" r:id="rId47" name="Option Button 45">
              <controlPr defaultSize="0" autoFill="0" autoLine="0" autoPict="0">
                <anchor moveWithCells="1">
                  <from>
                    <xdr:col>0</xdr:col>
                    <xdr:colOff>0</xdr:colOff>
                    <xdr:row>23</xdr:row>
                    <xdr:rowOff>298450</xdr:rowOff>
                  </from>
                  <to>
                    <xdr:col>0</xdr:col>
                    <xdr:colOff>0</xdr:colOff>
                    <xdr:row>23</xdr:row>
                    <xdr:rowOff>304800</xdr:rowOff>
                  </to>
                </anchor>
              </controlPr>
            </control>
          </mc:Choice>
        </mc:AlternateContent>
        <mc:AlternateContent xmlns:mc="http://schemas.openxmlformats.org/markup-compatibility/2006">
          <mc:Choice Requires="x14">
            <control shapeId="7214" r:id="rId48" name="Option Button 46">
              <controlPr defaultSize="0" autoFill="0" autoLine="0" autoPict="0">
                <anchor moveWithCells="1">
                  <from>
                    <xdr:col>0</xdr:col>
                    <xdr:colOff>0</xdr:colOff>
                    <xdr:row>24</xdr:row>
                    <xdr:rowOff>184150</xdr:rowOff>
                  </from>
                  <to>
                    <xdr:col>0</xdr:col>
                    <xdr:colOff>0</xdr:colOff>
                    <xdr:row>24</xdr:row>
                    <xdr:rowOff>190500</xdr:rowOff>
                  </to>
                </anchor>
              </controlPr>
            </control>
          </mc:Choice>
        </mc:AlternateContent>
        <mc:AlternateContent xmlns:mc="http://schemas.openxmlformats.org/markup-compatibility/2006">
          <mc:Choice Requires="x14">
            <control shapeId="7215" r:id="rId49" name="Option Button 47">
              <controlPr defaultSize="0" autoFill="0" autoLine="0" autoPict="0">
                <anchor moveWithCells="1">
                  <from>
                    <xdr:col>0</xdr:col>
                    <xdr:colOff>0</xdr:colOff>
                    <xdr:row>24</xdr:row>
                    <xdr:rowOff>76200</xdr:rowOff>
                  </from>
                  <to>
                    <xdr:col>0</xdr:col>
                    <xdr:colOff>0</xdr:colOff>
                    <xdr:row>24</xdr:row>
                    <xdr:rowOff>82550</xdr:rowOff>
                  </to>
                </anchor>
              </controlPr>
            </control>
          </mc:Choice>
        </mc:AlternateContent>
        <mc:AlternateContent xmlns:mc="http://schemas.openxmlformats.org/markup-compatibility/2006">
          <mc:Choice Requires="x14">
            <control shapeId="7216" r:id="rId50" name="Option Button 48">
              <controlPr defaultSize="0" autoFill="0" autoLine="0" autoPict="0">
                <anchor moveWithCells="1">
                  <from>
                    <xdr:col>0</xdr:col>
                    <xdr:colOff>0</xdr:colOff>
                    <xdr:row>25</xdr:row>
                    <xdr:rowOff>520700</xdr:rowOff>
                  </from>
                  <to>
                    <xdr:col>0</xdr:col>
                    <xdr:colOff>0</xdr:colOff>
                    <xdr:row>26</xdr:row>
                    <xdr:rowOff>0</xdr:rowOff>
                  </to>
                </anchor>
              </controlPr>
            </control>
          </mc:Choice>
        </mc:AlternateContent>
        <mc:AlternateContent xmlns:mc="http://schemas.openxmlformats.org/markup-compatibility/2006">
          <mc:Choice Requires="x14">
            <control shapeId="7217" r:id="rId51" name="Option Button 49">
              <controlPr defaultSize="0" autoFill="0" autoLine="0" autoPict="0">
                <anchor moveWithCells="1">
                  <from>
                    <xdr:col>0</xdr:col>
                    <xdr:colOff>0</xdr:colOff>
                    <xdr:row>25</xdr:row>
                    <xdr:rowOff>76200</xdr:rowOff>
                  </from>
                  <to>
                    <xdr:col>0</xdr:col>
                    <xdr:colOff>0</xdr:colOff>
                    <xdr:row>25</xdr:row>
                    <xdr:rowOff>101600</xdr:rowOff>
                  </to>
                </anchor>
              </controlPr>
            </control>
          </mc:Choice>
        </mc:AlternateContent>
        <mc:AlternateContent xmlns:mc="http://schemas.openxmlformats.org/markup-compatibility/2006">
          <mc:Choice Requires="x14">
            <control shapeId="7218" r:id="rId52" name="Option Button 50">
              <controlPr defaultSize="0" autoFill="0" autoLine="0" autoPict="0">
                <anchor moveWithCells="1">
                  <from>
                    <xdr:col>0</xdr:col>
                    <xdr:colOff>0</xdr:colOff>
                    <xdr:row>26</xdr:row>
                    <xdr:rowOff>609600</xdr:rowOff>
                  </from>
                  <to>
                    <xdr:col>0</xdr:col>
                    <xdr:colOff>0</xdr:colOff>
                    <xdr:row>27</xdr:row>
                    <xdr:rowOff>0</xdr:rowOff>
                  </to>
                </anchor>
              </controlPr>
            </control>
          </mc:Choice>
        </mc:AlternateContent>
        <mc:AlternateContent xmlns:mc="http://schemas.openxmlformats.org/markup-compatibility/2006">
          <mc:Choice Requires="x14">
            <control shapeId="7219" r:id="rId53" name="Option Button 51">
              <controlPr defaultSize="0" autoFill="0" autoLine="0" autoPict="0">
                <anchor moveWithCells="1">
                  <from>
                    <xdr:col>0</xdr:col>
                    <xdr:colOff>0</xdr:colOff>
                    <xdr:row>26</xdr:row>
                    <xdr:rowOff>76200</xdr:rowOff>
                  </from>
                  <to>
                    <xdr:col>0</xdr:col>
                    <xdr:colOff>0</xdr:colOff>
                    <xdr:row>26</xdr:row>
                    <xdr:rowOff>101600</xdr:rowOff>
                  </to>
                </anchor>
              </controlPr>
            </control>
          </mc:Choice>
        </mc:AlternateContent>
        <mc:AlternateContent xmlns:mc="http://schemas.openxmlformats.org/markup-compatibility/2006">
          <mc:Choice Requires="x14">
            <control shapeId="7220" r:id="rId54" name="Option Button 52">
              <controlPr defaultSize="0" autoFill="0" autoLine="0" autoPict="0">
                <anchor moveWithCells="1">
                  <from>
                    <xdr:col>0</xdr:col>
                    <xdr:colOff>0</xdr:colOff>
                    <xdr:row>27</xdr:row>
                    <xdr:rowOff>304800</xdr:rowOff>
                  </from>
                  <to>
                    <xdr:col>0</xdr:col>
                    <xdr:colOff>0</xdr:colOff>
                    <xdr:row>28</xdr:row>
                    <xdr:rowOff>0</xdr:rowOff>
                  </to>
                </anchor>
              </controlPr>
            </control>
          </mc:Choice>
        </mc:AlternateContent>
        <mc:AlternateContent xmlns:mc="http://schemas.openxmlformats.org/markup-compatibility/2006">
          <mc:Choice Requires="x14">
            <control shapeId="7221" r:id="rId55" name="Option Button 53">
              <controlPr defaultSize="0" autoFill="0" autoLine="0" autoPict="0">
                <anchor moveWithCells="1">
                  <from>
                    <xdr:col>0</xdr:col>
                    <xdr:colOff>0</xdr:colOff>
                    <xdr:row>27</xdr:row>
                    <xdr:rowOff>76200</xdr:rowOff>
                  </from>
                  <to>
                    <xdr:col>0</xdr:col>
                    <xdr:colOff>0</xdr:colOff>
                    <xdr:row>27</xdr:row>
                    <xdr:rowOff>88900</xdr:rowOff>
                  </to>
                </anchor>
              </controlPr>
            </control>
          </mc:Choice>
        </mc:AlternateContent>
        <mc:AlternateContent xmlns:mc="http://schemas.openxmlformats.org/markup-compatibility/2006">
          <mc:Choice Requires="x14">
            <control shapeId="7222" r:id="rId56" name="Option Button 54">
              <controlPr defaultSize="0" autoFill="0" autoLine="0" autoPict="0">
                <anchor moveWithCells="1">
                  <from>
                    <xdr:col>0</xdr:col>
                    <xdr:colOff>0</xdr:colOff>
                    <xdr:row>28</xdr:row>
                    <xdr:rowOff>400050</xdr:rowOff>
                  </from>
                  <to>
                    <xdr:col>0</xdr:col>
                    <xdr:colOff>0</xdr:colOff>
                    <xdr:row>28</xdr:row>
                    <xdr:rowOff>419100</xdr:rowOff>
                  </to>
                </anchor>
              </controlPr>
            </control>
          </mc:Choice>
        </mc:AlternateContent>
        <mc:AlternateContent xmlns:mc="http://schemas.openxmlformats.org/markup-compatibility/2006">
          <mc:Choice Requires="x14">
            <control shapeId="7223" r:id="rId57" name="Option Button 55">
              <controlPr defaultSize="0" autoFill="0" autoLine="0" autoPict="0">
                <anchor moveWithCells="1">
                  <from>
                    <xdr:col>0</xdr:col>
                    <xdr:colOff>0</xdr:colOff>
                    <xdr:row>28</xdr:row>
                    <xdr:rowOff>76200</xdr:rowOff>
                  </from>
                  <to>
                    <xdr:col>0</xdr:col>
                    <xdr:colOff>0</xdr:colOff>
                    <xdr:row>28</xdr:row>
                    <xdr:rowOff>95250</xdr:rowOff>
                  </to>
                </anchor>
              </controlPr>
            </control>
          </mc:Choice>
        </mc:AlternateContent>
        <mc:AlternateContent xmlns:mc="http://schemas.openxmlformats.org/markup-compatibility/2006">
          <mc:Choice Requires="x14">
            <control shapeId="7224" r:id="rId58" name="Option Button 56">
              <controlPr defaultSize="0" autoFill="0" autoLine="0" autoPict="0">
                <anchor moveWithCells="1">
                  <from>
                    <xdr:col>0</xdr:col>
                    <xdr:colOff>0</xdr:colOff>
                    <xdr:row>29</xdr:row>
                    <xdr:rowOff>190500</xdr:rowOff>
                  </from>
                  <to>
                    <xdr:col>0</xdr:col>
                    <xdr:colOff>0</xdr:colOff>
                    <xdr:row>29</xdr:row>
                    <xdr:rowOff>190500</xdr:rowOff>
                  </to>
                </anchor>
              </controlPr>
            </control>
          </mc:Choice>
        </mc:AlternateContent>
        <mc:AlternateContent xmlns:mc="http://schemas.openxmlformats.org/markup-compatibility/2006">
          <mc:Choice Requires="x14">
            <control shapeId="7225" r:id="rId59" name="Option Button 57">
              <controlPr defaultSize="0" autoFill="0" autoLine="0" autoPict="0">
                <anchor moveWithCells="1">
                  <from>
                    <xdr:col>0</xdr:col>
                    <xdr:colOff>0</xdr:colOff>
                    <xdr:row>29</xdr:row>
                    <xdr:rowOff>76200</xdr:rowOff>
                  </from>
                  <to>
                    <xdr:col>0</xdr:col>
                    <xdr:colOff>0</xdr:colOff>
                    <xdr:row>29</xdr:row>
                    <xdr:rowOff>76200</xdr:rowOff>
                  </to>
                </anchor>
              </controlPr>
            </control>
          </mc:Choice>
        </mc:AlternateContent>
        <mc:AlternateContent xmlns:mc="http://schemas.openxmlformats.org/markup-compatibility/2006">
          <mc:Choice Requires="x14">
            <control shapeId="7226" r:id="rId60" name="Option Button 58">
              <controlPr defaultSize="0" autoFill="0" autoLine="0" autoPict="0">
                <anchor moveWithCells="1">
                  <from>
                    <xdr:col>0</xdr:col>
                    <xdr:colOff>0</xdr:colOff>
                    <xdr:row>32</xdr:row>
                    <xdr:rowOff>190500</xdr:rowOff>
                  </from>
                  <to>
                    <xdr:col>0</xdr:col>
                    <xdr:colOff>0</xdr:colOff>
                    <xdr:row>32</xdr:row>
                    <xdr:rowOff>190500</xdr:rowOff>
                  </to>
                </anchor>
              </controlPr>
            </control>
          </mc:Choice>
        </mc:AlternateContent>
        <mc:AlternateContent xmlns:mc="http://schemas.openxmlformats.org/markup-compatibility/2006">
          <mc:Choice Requires="x14">
            <control shapeId="7227" r:id="rId61" name="Option Button 59">
              <controlPr defaultSize="0" autoFill="0" autoLine="0" autoPict="0">
                <anchor moveWithCells="1">
                  <from>
                    <xdr:col>0</xdr:col>
                    <xdr:colOff>0</xdr:colOff>
                    <xdr:row>32</xdr:row>
                    <xdr:rowOff>76200</xdr:rowOff>
                  </from>
                  <to>
                    <xdr:col>0</xdr:col>
                    <xdr:colOff>0</xdr:colOff>
                    <xdr:row>32</xdr:row>
                    <xdr:rowOff>76200</xdr:rowOff>
                  </to>
                </anchor>
              </controlPr>
            </control>
          </mc:Choice>
        </mc:AlternateContent>
        <mc:AlternateContent xmlns:mc="http://schemas.openxmlformats.org/markup-compatibility/2006">
          <mc:Choice Requires="x14">
            <control shapeId="7228" r:id="rId62" name="Option Button 60">
              <controlPr defaultSize="0" autoFill="0" autoLine="0" autoPict="0">
                <anchor moveWithCells="1">
                  <from>
                    <xdr:col>0</xdr:col>
                    <xdr:colOff>0</xdr:colOff>
                    <xdr:row>33</xdr:row>
                    <xdr:rowOff>190500</xdr:rowOff>
                  </from>
                  <to>
                    <xdr:col>0</xdr:col>
                    <xdr:colOff>0</xdr:colOff>
                    <xdr:row>33</xdr:row>
                    <xdr:rowOff>190500</xdr:rowOff>
                  </to>
                </anchor>
              </controlPr>
            </control>
          </mc:Choice>
        </mc:AlternateContent>
        <mc:AlternateContent xmlns:mc="http://schemas.openxmlformats.org/markup-compatibility/2006">
          <mc:Choice Requires="x14">
            <control shapeId="7229" r:id="rId63" name="Option Button 61">
              <controlPr defaultSize="0" autoFill="0" autoLine="0" autoPict="0">
                <anchor moveWithCells="1">
                  <from>
                    <xdr:col>0</xdr:col>
                    <xdr:colOff>0</xdr:colOff>
                    <xdr:row>33</xdr:row>
                    <xdr:rowOff>76200</xdr:rowOff>
                  </from>
                  <to>
                    <xdr:col>0</xdr:col>
                    <xdr:colOff>0</xdr:colOff>
                    <xdr:row>33</xdr:row>
                    <xdr:rowOff>76200</xdr:rowOff>
                  </to>
                </anchor>
              </controlPr>
            </control>
          </mc:Choice>
        </mc:AlternateContent>
        <mc:AlternateContent xmlns:mc="http://schemas.openxmlformats.org/markup-compatibility/2006">
          <mc:Choice Requires="x14">
            <control shapeId="7230" r:id="rId64" name="Option Button 62">
              <controlPr defaultSize="0" autoFill="0" autoLine="0" autoPict="0">
                <anchor moveWithCells="1">
                  <from>
                    <xdr:col>0</xdr:col>
                    <xdr:colOff>0</xdr:colOff>
                    <xdr:row>34</xdr:row>
                    <xdr:rowOff>266700</xdr:rowOff>
                  </from>
                  <to>
                    <xdr:col>0</xdr:col>
                    <xdr:colOff>0</xdr:colOff>
                    <xdr:row>34</xdr:row>
                    <xdr:rowOff>279400</xdr:rowOff>
                  </to>
                </anchor>
              </controlPr>
            </control>
          </mc:Choice>
        </mc:AlternateContent>
        <mc:AlternateContent xmlns:mc="http://schemas.openxmlformats.org/markup-compatibility/2006">
          <mc:Choice Requires="x14">
            <control shapeId="7231" r:id="rId65" name="Option Button 63">
              <controlPr defaultSize="0" autoFill="0" autoLine="0" autoPict="0">
                <anchor moveWithCells="1">
                  <from>
                    <xdr:col>0</xdr:col>
                    <xdr:colOff>0</xdr:colOff>
                    <xdr:row>34</xdr:row>
                    <xdr:rowOff>165100</xdr:rowOff>
                  </from>
                  <to>
                    <xdr:col>0</xdr:col>
                    <xdr:colOff>0</xdr:colOff>
                    <xdr:row>34</xdr:row>
                    <xdr:rowOff>165100</xdr:rowOff>
                  </to>
                </anchor>
              </controlPr>
            </control>
          </mc:Choice>
        </mc:AlternateContent>
        <mc:AlternateContent xmlns:mc="http://schemas.openxmlformats.org/markup-compatibility/2006">
          <mc:Choice Requires="x14">
            <control shapeId="7232" r:id="rId66" name="Option Button 64">
              <controlPr defaultSize="0" autoFill="0" autoLine="0" autoPict="0">
                <anchor moveWithCells="1">
                  <from>
                    <xdr:col>0</xdr:col>
                    <xdr:colOff>0</xdr:colOff>
                    <xdr:row>30</xdr:row>
                    <xdr:rowOff>190500</xdr:rowOff>
                  </from>
                  <to>
                    <xdr:col>0</xdr:col>
                    <xdr:colOff>0</xdr:colOff>
                    <xdr:row>30</xdr:row>
                    <xdr:rowOff>190500</xdr:rowOff>
                  </to>
                </anchor>
              </controlPr>
            </control>
          </mc:Choice>
        </mc:AlternateContent>
        <mc:AlternateContent xmlns:mc="http://schemas.openxmlformats.org/markup-compatibility/2006">
          <mc:Choice Requires="x14">
            <control shapeId="7233" r:id="rId67" name="Option Button 65">
              <controlPr defaultSize="0" autoFill="0" autoLine="0" autoPict="0">
                <anchor moveWithCells="1">
                  <from>
                    <xdr:col>0</xdr:col>
                    <xdr:colOff>0</xdr:colOff>
                    <xdr:row>30</xdr:row>
                    <xdr:rowOff>76200</xdr:rowOff>
                  </from>
                  <to>
                    <xdr:col>0</xdr:col>
                    <xdr:colOff>0</xdr:colOff>
                    <xdr:row>30</xdr:row>
                    <xdr:rowOff>76200</xdr:rowOff>
                  </to>
                </anchor>
              </controlPr>
            </control>
          </mc:Choice>
        </mc:AlternateContent>
        <mc:AlternateContent xmlns:mc="http://schemas.openxmlformats.org/markup-compatibility/2006">
          <mc:Choice Requires="x14">
            <control shapeId="7234" r:id="rId68" name="Option Button 66">
              <controlPr defaultSize="0" autoFill="0" autoLine="0" autoPict="0">
                <anchor moveWithCells="1">
                  <from>
                    <xdr:col>0</xdr:col>
                    <xdr:colOff>0</xdr:colOff>
                    <xdr:row>31</xdr:row>
                    <xdr:rowOff>190500</xdr:rowOff>
                  </from>
                  <to>
                    <xdr:col>0</xdr:col>
                    <xdr:colOff>0</xdr:colOff>
                    <xdr:row>31</xdr:row>
                    <xdr:rowOff>190500</xdr:rowOff>
                  </to>
                </anchor>
              </controlPr>
            </control>
          </mc:Choice>
        </mc:AlternateContent>
        <mc:AlternateContent xmlns:mc="http://schemas.openxmlformats.org/markup-compatibility/2006">
          <mc:Choice Requires="x14">
            <control shapeId="7235" r:id="rId69" name="Option Button 67">
              <controlPr defaultSize="0" autoFill="0" autoLine="0" autoPict="0">
                <anchor moveWithCells="1">
                  <from>
                    <xdr:col>0</xdr:col>
                    <xdr:colOff>0</xdr:colOff>
                    <xdr:row>31</xdr:row>
                    <xdr:rowOff>76200</xdr:rowOff>
                  </from>
                  <to>
                    <xdr:col>0</xdr:col>
                    <xdr:colOff>0</xdr:colOff>
                    <xdr:row>31</xdr:row>
                    <xdr:rowOff>76200</xdr:rowOff>
                  </to>
                </anchor>
              </controlPr>
            </control>
          </mc:Choice>
        </mc:AlternateContent>
        <mc:AlternateContent xmlns:mc="http://schemas.openxmlformats.org/markup-compatibility/2006">
          <mc:Choice Requires="x14">
            <control shapeId="7236" r:id="rId70" name="Option Button 68">
              <controlPr defaultSize="0" autoFill="0" autoLine="0" autoPict="0">
                <anchor moveWithCells="1">
                  <from>
                    <xdr:col>0</xdr:col>
                    <xdr:colOff>0</xdr:colOff>
                    <xdr:row>35</xdr:row>
                    <xdr:rowOff>330200</xdr:rowOff>
                  </from>
                  <to>
                    <xdr:col>0</xdr:col>
                    <xdr:colOff>0</xdr:colOff>
                    <xdr:row>35</xdr:row>
                    <xdr:rowOff>330200</xdr:rowOff>
                  </to>
                </anchor>
              </controlPr>
            </control>
          </mc:Choice>
        </mc:AlternateContent>
        <mc:AlternateContent xmlns:mc="http://schemas.openxmlformats.org/markup-compatibility/2006">
          <mc:Choice Requires="x14">
            <control shapeId="7237" r:id="rId71" name="Option Button 69">
              <controlPr defaultSize="0" autoFill="0" autoLine="0" autoPict="0">
                <anchor moveWithCells="1">
                  <from>
                    <xdr:col>0</xdr:col>
                    <xdr:colOff>0</xdr:colOff>
                    <xdr:row>35</xdr:row>
                    <xdr:rowOff>215900</xdr:rowOff>
                  </from>
                  <to>
                    <xdr:col>0</xdr:col>
                    <xdr:colOff>0</xdr:colOff>
                    <xdr:row>35</xdr:row>
                    <xdr:rowOff>228600</xdr:rowOff>
                  </to>
                </anchor>
              </controlPr>
            </control>
          </mc:Choice>
        </mc:AlternateContent>
        <mc:AlternateContent xmlns:mc="http://schemas.openxmlformats.org/markup-compatibility/2006">
          <mc:Choice Requires="x14">
            <control shapeId="7238" r:id="rId72" name="Option Button 70">
              <controlPr defaultSize="0" autoFill="0" autoLine="0" autoPict="0">
                <anchor moveWithCells="1">
                  <from>
                    <xdr:col>0</xdr:col>
                    <xdr:colOff>0</xdr:colOff>
                    <xdr:row>38</xdr:row>
                    <xdr:rowOff>190500</xdr:rowOff>
                  </from>
                  <to>
                    <xdr:col>0</xdr:col>
                    <xdr:colOff>0</xdr:colOff>
                    <xdr:row>38</xdr:row>
                    <xdr:rowOff>190500</xdr:rowOff>
                  </to>
                </anchor>
              </controlPr>
            </control>
          </mc:Choice>
        </mc:AlternateContent>
        <mc:AlternateContent xmlns:mc="http://schemas.openxmlformats.org/markup-compatibility/2006">
          <mc:Choice Requires="x14">
            <control shapeId="7239" r:id="rId73" name="Option Button 71">
              <controlPr defaultSize="0" autoFill="0" autoLine="0" autoPict="0">
                <anchor moveWithCells="1">
                  <from>
                    <xdr:col>0</xdr:col>
                    <xdr:colOff>0</xdr:colOff>
                    <xdr:row>38</xdr:row>
                    <xdr:rowOff>76200</xdr:rowOff>
                  </from>
                  <to>
                    <xdr:col>0</xdr:col>
                    <xdr:colOff>0</xdr:colOff>
                    <xdr:row>38</xdr:row>
                    <xdr:rowOff>76200</xdr:rowOff>
                  </to>
                </anchor>
              </controlPr>
            </control>
          </mc:Choice>
        </mc:AlternateContent>
        <mc:AlternateContent xmlns:mc="http://schemas.openxmlformats.org/markup-compatibility/2006">
          <mc:Choice Requires="x14">
            <control shapeId="7240" r:id="rId74" name="Option Button 72">
              <controlPr defaultSize="0" autoFill="0" autoLine="0" autoPict="0">
                <anchor moveWithCells="1">
                  <from>
                    <xdr:col>0</xdr:col>
                    <xdr:colOff>0</xdr:colOff>
                    <xdr:row>39</xdr:row>
                    <xdr:rowOff>190500</xdr:rowOff>
                  </from>
                  <to>
                    <xdr:col>0</xdr:col>
                    <xdr:colOff>0</xdr:colOff>
                    <xdr:row>39</xdr:row>
                    <xdr:rowOff>190500</xdr:rowOff>
                  </to>
                </anchor>
              </controlPr>
            </control>
          </mc:Choice>
        </mc:AlternateContent>
        <mc:AlternateContent xmlns:mc="http://schemas.openxmlformats.org/markup-compatibility/2006">
          <mc:Choice Requires="x14">
            <control shapeId="7241" r:id="rId75" name="Option Button 73">
              <controlPr defaultSize="0" autoFill="0" autoLine="0" autoPict="0">
                <anchor moveWithCells="1">
                  <from>
                    <xdr:col>0</xdr:col>
                    <xdr:colOff>0</xdr:colOff>
                    <xdr:row>39</xdr:row>
                    <xdr:rowOff>76200</xdr:rowOff>
                  </from>
                  <to>
                    <xdr:col>0</xdr:col>
                    <xdr:colOff>0</xdr:colOff>
                    <xdr:row>39</xdr:row>
                    <xdr:rowOff>76200</xdr:rowOff>
                  </to>
                </anchor>
              </controlPr>
            </control>
          </mc:Choice>
        </mc:AlternateContent>
        <mc:AlternateContent xmlns:mc="http://schemas.openxmlformats.org/markup-compatibility/2006">
          <mc:Choice Requires="x14">
            <control shapeId="7242" r:id="rId76" name="Option Button 74">
              <controlPr defaultSize="0" autoFill="0" autoLine="0" autoPict="0">
                <anchor moveWithCells="1">
                  <from>
                    <xdr:col>0</xdr:col>
                    <xdr:colOff>0</xdr:colOff>
                    <xdr:row>40</xdr:row>
                    <xdr:rowOff>190500</xdr:rowOff>
                  </from>
                  <to>
                    <xdr:col>0</xdr:col>
                    <xdr:colOff>0</xdr:colOff>
                    <xdr:row>40</xdr:row>
                    <xdr:rowOff>190500</xdr:rowOff>
                  </to>
                </anchor>
              </controlPr>
            </control>
          </mc:Choice>
        </mc:AlternateContent>
        <mc:AlternateContent xmlns:mc="http://schemas.openxmlformats.org/markup-compatibility/2006">
          <mc:Choice Requires="x14">
            <control shapeId="7243" r:id="rId77" name="Option Button 75">
              <controlPr defaultSize="0" autoFill="0" autoLine="0" autoPict="0">
                <anchor moveWithCells="1">
                  <from>
                    <xdr:col>0</xdr:col>
                    <xdr:colOff>0</xdr:colOff>
                    <xdr:row>40</xdr:row>
                    <xdr:rowOff>76200</xdr:rowOff>
                  </from>
                  <to>
                    <xdr:col>0</xdr:col>
                    <xdr:colOff>0</xdr:colOff>
                    <xdr:row>40</xdr:row>
                    <xdr:rowOff>76200</xdr:rowOff>
                  </to>
                </anchor>
              </controlPr>
            </control>
          </mc:Choice>
        </mc:AlternateContent>
        <mc:AlternateContent xmlns:mc="http://schemas.openxmlformats.org/markup-compatibility/2006">
          <mc:Choice Requires="x14">
            <control shapeId="7244" r:id="rId78" name="Option Button 76">
              <controlPr defaultSize="0" autoFill="0" autoLine="0" autoPict="0">
                <anchor moveWithCells="1">
                  <from>
                    <xdr:col>0</xdr:col>
                    <xdr:colOff>0</xdr:colOff>
                    <xdr:row>41</xdr:row>
                    <xdr:rowOff>190500</xdr:rowOff>
                  </from>
                  <to>
                    <xdr:col>0</xdr:col>
                    <xdr:colOff>0</xdr:colOff>
                    <xdr:row>41</xdr:row>
                    <xdr:rowOff>190500</xdr:rowOff>
                  </to>
                </anchor>
              </controlPr>
            </control>
          </mc:Choice>
        </mc:AlternateContent>
        <mc:AlternateContent xmlns:mc="http://schemas.openxmlformats.org/markup-compatibility/2006">
          <mc:Choice Requires="x14">
            <control shapeId="7245" r:id="rId79" name="Option Button 77">
              <controlPr defaultSize="0" autoFill="0" autoLine="0" autoPict="0">
                <anchor moveWithCells="1">
                  <from>
                    <xdr:col>0</xdr:col>
                    <xdr:colOff>0</xdr:colOff>
                    <xdr:row>41</xdr:row>
                    <xdr:rowOff>76200</xdr:rowOff>
                  </from>
                  <to>
                    <xdr:col>0</xdr:col>
                    <xdr:colOff>0</xdr:colOff>
                    <xdr:row>41</xdr:row>
                    <xdr:rowOff>76200</xdr:rowOff>
                  </to>
                </anchor>
              </controlPr>
            </control>
          </mc:Choice>
        </mc:AlternateContent>
        <mc:AlternateContent xmlns:mc="http://schemas.openxmlformats.org/markup-compatibility/2006">
          <mc:Choice Requires="x14">
            <control shapeId="7246" r:id="rId80" name="Option Button 78">
              <controlPr defaultSize="0" autoFill="0" autoLine="0" autoPict="0">
                <anchor moveWithCells="1">
                  <from>
                    <xdr:col>0</xdr:col>
                    <xdr:colOff>0</xdr:colOff>
                    <xdr:row>42</xdr:row>
                    <xdr:rowOff>190500</xdr:rowOff>
                  </from>
                  <to>
                    <xdr:col>0</xdr:col>
                    <xdr:colOff>0</xdr:colOff>
                    <xdr:row>42</xdr:row>
                    <xdr:rowOff>190500</xdr:rowOff>
                  </to>
                </anchor>
              </controlPr>
            </control>
          </mc:Choice>
        </mc:AlternateContent>
        <mc:AlternateContent xmlns:mc="http://schemas.openxmlformats.org/markup-compatibility/2006">
          <mc:Choice Requires="x14">
            <control shapeId="7247" r:id="rId81" name="Option Button 79">
              <controlPr defaultSize="0" autoFill="0" autoLine="0" autoPict="0">
                <anchor moveWithCells="1">
                  <from>
                    <xdr:col>0</xdr:col>
                    <xdr:colOff>0</xdr:colOff>
                    <xdr:row>42</xdr:row>
                    <xdr:rowOff>76200</xdr:rowOff>
                  </from>
                  <to>
                    <xdr:col>0</xdr:col>
                    <xdr:colOff>0</xdr:colOff>
                    <xdr:row>42</xdr:row>
                    <xdr:rowOff>76200</xdr:rowOff>
                  </to>
                </anchor>
              </controlPr>
            </control>
          </mc:Choice>
        </mc:AlternateContent>
        <mc:AlternateContent xmlns:mc="http://schemas.openxmlformats.org/markup-compatibility/2006">
          <mc:Choice Requires="x14">
            <control shapeId="7248" r:id="rId82" name="Option Button 80">
              <controlPr defaultSize="0" autoFill="0" autoLine="0" autoPict="0">
                <anchor moveWithCells="1">
                  <from>
                    <xdr:col>0</xdr:col>
                    <xdr:colOff>0</xdr:colOff>
                    <xdr:row>43</xdr:row>
                    <xdr:rowOff>190500</xdr:rowOff>
                  </from>
                  <to>
                    <xdr:col>0</xdr:col>
                    <xdr:colOff>0</xdr:colOff>
                    <xdr:row>43</xdr:row>
                    <xdr:rowOff>190500</xdr:rowOff>
                  </to>
                </anchor>
              </controlPr>
            </control>
          </mc:Choice>
        </mc:AlternateContent>
        <mc:AlternateContent xmlns:mc="http://schemas.openxmlformats.org/markup-compatibility/2006">
          <mc:Choice Requires="x14">
            <control shapeId="7249" r:id="rId83" name="Option Button 81">
              <controlPr defaultSize="0" autoFill="0" autoLine="0" autoPict="0">
                <anchor moveWithCells="1">
                  <from>
                    <xdr:col>0</xdr:col>
                    <xdr:colOff>0</xdr:colOff>
                    <xdr:row>43</xdr:row>
                    <xdr:rowOff>76200</xdr:rowOff>
                  </from>
                  <to>
                    <xdr:col>0</xdr:col>
                    <xdr:colOff>0</xdr:colOff>
                    <xdr:row>43</xdr:row>
                    <xdr:rowOff>76200</xdr:rowOff>
                  </to>
                </anchor>
              </controlPr>
            </control>
          </mc:Choice>
        </mc:AlternateContent>
        <mc:AlternateContent xmlns:mc="http://schemas.openxmlformats.org/markup-compatibility/2006">
          <mc:Choice Requires="x14">
            <control shapeId="7250" r:id="rId84" name="Option Button 82">
              <controlPr defaultSize="0" autoFill="0" autoLine="0" autoPict="0">
                <anchor moveWithCells="1">
                  <from>
                    <xdr:col>0</xdr:col>
                    <xdr:colOff>0</xdr:colOff>
                    <xdr:row>44</xdr:row>
                    <xdr:rowOff>190500</xdr:rowOff>
                  </from>
                  <to>
                    <xdr:col>0</xdr:col>
                    <xdr:colOff>0</xdr:colOff>
                    <xdr:row>44</xdr:row>
                    <xdr:rowOff>190500</xdr:rowOff>
                  </to>
                </anchor>
              </controlPr>
            </control>
          </mc:Choice>
        </mc:AlternateContent>
        <mc:AlternateContent xmlns:mc="http://schemas.openxmlformats.org/markup-compatibility/2006">
          <mc:Choice Requires="x14">
            <control shapeId="7251" r:id="rId85" name="Option Button 83">
              <controlPr defaultSize="0" autoFill="0" autoLine="0" autoPict="0">
                <anchor moveWithCells="1">
                  <from>
                    <xdr:col>0</xdr:col>
                    <xdr:colOff>0</xdr:colOff>
                    <xdr:row>44</xdr:row>
                    <xdr:rowOff>76200</xdr:rowOff>
                  </from>
                  <to>
                    <xdr:col>0</xdr:col>
                    <xdr:colOff>0</xdr:colOff>
                    <xdr:row>44</xdr:row>
                    <xdr:rowOff>76200</xdr:rowOff>
                  </to>
                </anchor>
              </controlPr>
            </control>
          </mc:Choice>
        </mc:AlternateContent>
        <mc:AlternateContent xmlns:mc="http://schemas.openxmlformats.org/markup-compatibility/2006">
          <mc:Choice Requires="x14">
            <control shapeId="7252" r:id="rId86" name="Option Button 84">
              <controlPr defaultSize="0" autoFill="0" autoLine="0" autoPict="0">
                <anchor moveWithCells="1">
                  <from>
                    <xdr:col>0</xdr:col>
                    <xdr:colOff>0</xdr:colOff>
                    <xdr:row>45</xdr:row>
                    <xdr:rowOff>190500</xdr:rowOff>
                  </from>
                  <to>
                    <xdr:col>0</xdr:col>
                    <xdr:colOff>0</xdr:colOff>
                    <xdr:row>45</xdr:row>
                    <xdr:rowOff>190500</xdr:rowOff>
                  </to>
                </anchor>
              </controlPr>
            </control>
          </mc:Choice>
        </mc:AlternateContent>
        <mc:AlternateContent xmlns:mc="http://schemas.openxmlformats.org/markup-compatibility/2006">
          <mc:Choice Requires="x14">
            <control shapeId="7253" r:id="rId87" name="Option Button 85">
              <controlPr defaultSize="0" autoFill="0" autoLine="0" autoPict="0">
                <anchor moveWithCells="1">
                  <from>
                    <xdr:col>0</xdr:col>
                    <xdr:colOff>0</xdr:colOff>
                    <xdr:row>45</xdr:row>
                    <xdr:rowOff>76200</xdr:rowOff>
                  </from>
                  <to>
                    <xdr:col>0</xdr:col>
                    <xdr:colOff>0</xdr:colOff>
                    <xdr:row>45</xdr:row>
                    <xdr:rowOff>76200</xdr:rowOff>
                  </to>
                </anchor>
              </controlPr>
            </control>
          </mc:Choice>
        </mc:AlternateContent>
        <mc:AlternateContent xmlns:mc="http://schemas.openxmlformats.org/markup-compatibility/2006">
          <mc:Choice Requires="x14">
            <control shapeId="7254" r:id="rId88" name="Option Button 86">
              <controlPr defaultSize="0" autoFill="0" autoLine="0" autoPict="0">
                <anchor moveWithCells="1">
                  <from>
                    <xdr:col>0</xdr:col>
                    <xdr:colOff>0</xdr:colOff>
                    <xdr:row>46</xdr:row>
                    <xdr:rowOff>190500</xdr:rowOff>
                  </from>
                  <to>
                    <xdr:col>0</xdr:col>
                    <xdr:colOff>0</xdr:colOff>
                    <xdr:row>46</xdr:row>
                    <xdr:rowOff>190500</xdr:rowOff>
                  </to>
                </anchor>
              </controlPr>
            </control>
          </mc:Choice>
        </mc:AlternateContent>
        <mc:AlternateContent xmlns:mc="http://schemas.openxmlformats.org/markup-compatibility/2006">
          <mc:Choice Requires="x14">
            <control shapeId="7255" r:id="rId89" name="Option Button 87">
              <controlPr defaultSize="0" autoFill="0" autoLine="0" autoPict="0">
                <anchor moveWithCells="1">
                  <from>
                    <xdr:col>0</xdr:col>
                    <xdr:colOff>0</xdr:colOff>
                    <xdr:row>46</xdr:row>
                    <xdr:rowOff>76200</xdr:rowOff>
                  </from>
                  <to>
                    <xdr:col>0</xdr:col>
                    <xdr:colOff>0</xdr:colOff>
                    <xdr:row>46</xdr:row>
                    <xdr:rowOff>76200</xdr:rowOff>
                  </to>
                </anchor>
              </controlPr>
            </control>
          </mc:Choice>
        </mc:AlternateContent>
        <mc:AlternateContent xmlns:mc="http://schemas.openxmlformats.org/markup-compatibility/2006">
          <mc:Choice Requires="x14">
            <control shapeId="7256" r:id="rId90" name="Option Button 88">
              <controlPr defaultSize="0" autoFill="0" autoLine="0" autoPict="0">
                <anchor moveWithCells="1">
                  <from>
                    <xdr:col>0</xdr:col>
                    <xdr:colOff>0</xdr:colOff>
                    <xdr:row>49</xdr:row>
                    <xdr:rowOff>190500</xdr:rowOff>
                  </from>
                  <to>
                    <xdr:col>0</xdr:col>
                    <xdr:colOff>0</xdr:colOff>
                    <xdr:row>49</xdr:row>
                    <xdr:rowOff>190500</xdr:rowOff>
                  </to>
                </anchor>
              </controlPr>
            </control>
          </mc:Choice>
        </mc:AlternateContent>
        <mc:AlternateContent xmlns:mc="http://schemas.openxmlformats.org/markup-compatibility/2006">
          <mc:Choice Requires="x14">
            <control shapeId="7257" r:id="rId91" name="Option Button 89">
              <controlPr defaultSize="0" autoFill="0" autoLine="0" autoPict="0">
                <anchor moveWithCells="1">
                  <from>
                    <xdr:col>0</xdr:col>
                    <xdr:colOff>0</xdr:colOff>
                    <xdr:row>49</xdr:row>
                    <xdr:rowOff>76200</xdr:rowOff>
                  </from>
                  <to>
                    <xdr:col>0</xdr:col>
                    <xdr:colOff>0</xdr:colOff>
                    <xdr:row>49</xdr:row>
                    <xdr:rowOff>76200</xdr:rowOff>
                  </to>
                </anchor>
              </controlPr>
            </control>
          </mc:Choice>
        </mc:AlternateContent>
        <mc:AlternateContent xmlns:mc="http://schemas.openxmlformats.org/markup-compatibility/2006">
          <mc:Choice Requires="x14">
            <control shapeId="7258" r:id="rId92" name="Option Button 90">
              <controlPr defaultSize="0" autoFill="0" autoLine="0" autoPict="0">
                <anchor moveWithCells="1">
                  <from>
                    <xdr:col>0</xdr:col>
                    <xdr:colOff>0</xdr:colOff>
                    <xdr:row>50</xdr:row>
                    <xdr:rowOff>190500</xdr:rowOff>
                  </from>
                  <to>
                    <xdr:col>0</xdr:col>
                    <xdr:colOff>0</xdr:colOff>
                    <xdr:row>50</xdr:row>
                    <xdr:rowOff>190500</xdr:rowOff>
                  </to>
                </anchor>
              </controlPr>
            </control>
          </mc:Choice>
        </mc:AlternateContent>
        <mc:AlternateContent xmlns:mc="http://schemas.openxmlformats.org/markup-compatibility/2006">
          <mc:Choice Requires="x14">
            <control shapeId="7259" r:id="rId93" name="Option Button 91">
              <controlPr defaultSize="0" autoFill="0" autoLine="0" autoPict="0">
                <anchor moveWithCells="1">
                  <from>
                    <xdr:col>0</xdr:col>
                    <xdr:colOff>0</xdr:colOff>
                    <xdr:row>50</xdr:row>
                    <xdr:rowOff>76200</xdr:rowOff>
                  </from>
                  <to>
                    <xdr:col>0</xdr:col>
                    <xdr:colOff>0</xdr:colOff>
                    <xdr:row>50</xdr:row>
                    <xdr:rowOff>76200</xdr:rowOff>
                  </to>
                </anchor>
              </controlPr>
            </control>
          </mc:Choice>
        </mc:AlternateContent>
        <mc:AlternateContent xmlns:mc="http://schemas.openxmlformats.org/markup-compatibility/2006">
          <mc:Choice Requires="x14">
            <control shapeId="7260" r:id="rId94" name="Option Button 92">
              <controlPr defaultSize="0" autoFill="0" autoLine="0" autoPict="0">
                <anchor moveWithCells="1">
                  <from>
                    <xdr:col>0</xdr:col>
                    <xdr:colOff>0</xdr:colOff>
                    <xdr:row>51</xdr:row>
                    <xdr:rowOff>190500</xdr:rowOff>
                  </from>
                  <to>
                    <xdr:col>0</xdr:col>
                    <xdr:colOff>0</xdr:colOff>
                    <xdr:row>51</xdr:row>
                    <xdr:rowOff>190500</xdr:rowOff>
                  </to>
                </anchor>
              </controlPr>
            </control>
          </mc:Choice>
        </mc:AlternateContent>
        <mc:AlternateContent xmlns:mc="http://schemas.openxmlformats.org/markup-compatibility/2006">
          <mc:Choice Requires="x14">
            <control shapeId="7261" r:id="rId95" name="Option Button 93">
              <controlPr defaultSize="0" autoFill="0" autoLine="0" autoPict="0">
                <anchor moveWithCells="1">
                  <from>
                    <xdr:col>0</xdr:col>
                    <xdr:colOff>0</xdr:colOff>
                    <xdr:row>51</xdr:row>
                    <xdr:rowOff>76200</xdr:rowOff>
                  </from>
                  <to>
                    <xdr:col>0</xdr:col>
                    <xdr:colOff>0</xdr:colOff>
                    <xdr:row>51</xdr:row>
                    <xdr:rowOff>76200</xdr:rowOff>
                  </to>
                </anchor>
              </controlPr>
            </control>
          </mc:Choice>
        </mc:AlternateContent>
        <mc:AlternateContent xmlns:mc="http://schemas.openxmlformats.org/markup-compatibility/2006">
          <mc:Choice Requires="x14">
            <control shapeId="7262" r:id="rId96" name="Option Button 94">
              <controlPr defaultSize="0" autoFill="0" autoLine="0" autoPict="0">
                <anchor moveWithCells="1">
                  <from>
                    <xdr:col>0</xdr:col>
                    <xdr:colOff>0</xdr:colOff>
                    <xdr:row>52</xdr:row>
                    <xdr:rowOff>190500</xdr:rowOff>
                  </from>
                  <to>
                    <xdr:col>0</xdr:col>
                    <xdr:colOff>0</xdr:colOff>
                    <xdr:row>52</xdr:row>
                    <xdr:rowOff>190500</xdr:rowOff>
                  </to>
                </anchor>
              </controlPr>
            </control>
          </mc:Choice>
        </mc:AlternateContent>
        <mc:AlternateContent xmlns:mc="http://schemas.openxmlformats.org/markup-compatibility/2006">
          <mc:Choice Requires="x14">
            <control shapeId="7263" r:id="rId97" name="Option Button 95">
              <controlPr defaultSize="0" autoFill="0" autoLine="0" autoPict="0">
                <anchor moveWithCells="1">
                  <from>
                    <xdr:col>0</xdr:col>
                    <xdr:colOff>0</xdr:colOff>
                    <xdr:row>52</xdr:row>
                    <xdr:rowOff>76200</xdr:rowOff>
                  </from>
                  <to>
                    <xdr:col>0</xdr:col>
                    <xdr:colOff>0</xdr:colOff>
                    <xdr:row>52</xdr:row>
                    <xdr:rowOff>76200</xdr:rowOff>
                  </to>
                </anchor>
              </controlPr>
            </control>
          </mc:Choice>
        </mc:AlternateContent>
        <mc:AlternateContent xmlns:mc="http://schemas.openxmlformats.org/markup-compatibility/2006">
          <mc:Choice Requires="x14">
            <control shapeId="7264" r:id="rId98" name="Option Button 96">
              <controlPr defaultSize="0" autoFill="0" autoLine="0" autoPict="0">
                <anchor moveWithCells="1">
                  <from>
                    <xdr:col>0</xdr:col>
                    <xdr:colOff>0</xdr:colOff>
                    <xdr:row>53</xdr:row>
                    <xdr:rowOff>190500</xdr:rowOff>
                  </from>
                  <to>
                    <xdr:col>0</xdr:col>
                    <xdr:colOff>0</xdr:colOff>
                    <xdr:row>53</xdr:row>
                    <xdr:rowOff>190500</xdr:rowOff>
                  </to>
                </anchor>
              </controlPr>
            </control>
          </mc:Choice>
        </mc:AlternateContent>
        <mc:AlternateContent xmlns:mc="http://schemas.openxmlformats.org/markup-compatibility/2006">
          <mc:Choice Requires="x14">
            <control shapeId="7265" r:id="rId99" name="Option Button 97">
              <controlPr defaultSize="0" autoFill="0" autoLine="0" autoPict="0">
                <anchor moveWithCells="1">
                  <from>
                    <xdr:col>0</xdr:col>
                    <xdr:colOff>0</xdr:colOff>
                    <xdr:row>53</xdr:row>
                    <xdr:rowOff>76200</xdr:rowOff>
                  </from>
                  <to>
                    <xdr:col>0</xdr:col>
                    <xdr:colOff>0</xdr:colOff>
                    <xdr:row>53</xdr:row>
                    <xdr:rowOff>76200</xdr:rowOff>
                  </to>
                </anchor>
              </controlPr>
            </control>
          </mc:Choice>
        </mc:AlternateContent>
        <mc:AlternateContent xmlns:mc="http://schemas.openxmlformats.org/markup-compatibility/2006">
          <mc:Choice Requires="x14">
            <control shapeId="7266" r:id="rId100" name="Option Button 98">
              <controlPr defaultSize="0" autoFill="0" autoLine="0" autoPict="0">
                <anchor moveWithCells="1">
                  <from>
                    <xdr:col>0</xdr:col>
                    <xdr:colOff>0</xdr:colOff>
                    <xdr:row>56</xdr:row>
                    <xdr:rowOff>342900</xdr:rowOff>
                  </from>
                  <to>
                    <xdr:col>0</xdr:col>
                    <xdr:colOff>0</xdr:colOff>
                    <xdr:row>56</xdr:row>
                    <xdr:rowOff>342900</xdr:rowOff>
                  </to>
                </anchor>
              </controlPr>
            </control>
          </mc:Choice>
        </mc:AlternateContent>
        <mc:AlternateContent xmlns:mc="http://schemas.openxmlformats.org/markup-compatibility/2006">
          <mc:Choice Requires="x14">
            <control shapeId="7267" r:id="rId101" name="Option Button 99">
              <controlPr defaultSize="0" autoFill="0" autoLine="0" autoPict="0">
                <anchor moveWithCells="1">
                  <from>
                    <xdr:col>0</xdr:col>
                    <xdr:colOff>0</xdr:colOff>
                    <xdr:row>56</xdr:row>
                    <xdr:rowOff>228600</xdr:rowOff>
                  </from>
                  <to>
                    <xdr:col>0</xdr:col>
                    <xdr:colOff>0</xdr:colOff>
                    <xdr:row>56</xdr:row>
                    <xdr:rowOff>228600</xdr:rowOff>
                  </to>
                </anchor>
              </controlPr>
            </control>
          </mc:Choice>
        </mc:AlternateContent>
        <mc:AlternateContent xmlns:mc="http://schemas.openxmlformats.org/markup-compatibility/2006">
          <mc:Choice Requires="x14">
            <control shapeId="7268" r:id="rId102" name="Option Button 100">
              <controlPr defaultSize="0" autoFill="0" autoLine="0" autoPict="0">
                <anchor moveWithCells="1">
                  <from>
                    <xdr:col>0</xdr:col>
                    <xdr:colOff>0</xdr:colOff>
                    <xdr:row>57</xdr:row>
                    <xdr:rowOff>317500</xdr:rowOff>
                  </from>
                  <to>
                    <xdr:col>0</xdr:col>
                    <xdr:colOff>0</xdr:colOff>
                    <xdr:row>57</xdr:row>
                    <xdr:rowOff>330200</xdr:rowOff>
                  </to>
                </anchor>
              </controlPr>
            </control>
          </mc:Choice>
        </mc:AlternateContent>
        <mc:AlternateContent xmlns:mc="http://schemas.openxmlformats.org/markup-compatibility/2006">
          <mc:Choice Requires="x14">
            <control shapeId="7269" r:id="rId103" name="Option Button 101">
              <controlPr defaultSize="0" autoFill="0" autoLine="0" autoPict="0">
                <anchor moveWithCells="1">
                  <from>
                    <xdr:col>0</xdr:col>
                    <xdr:colOff>0</xdr:colOff>
                    <xdr:row>57</xdr:row>
                    <xdr:rowOff>215900</xdr:rowOff>
                  </from>
                  <to>
                    <xdr:col>0</xdr:col>
                    <xdr:colOff>0</xdr:colOff>
                    <xdr:row>57</xdr:row>
                    <xdr:rowOff>215900</xdr:rowOff>
                  </to>
                </anchor>
              </controlPr>
            </control>
          </mc:Choice>
        </mc:AlternateContent>
        <mc:AlternateContent xmlns:mc="http://schemas.openxmlformats.org/markup-compatibility/2006">
          <mc:Choice Requires="x14">
            <control shapeId="7270" r:id="rId104" name="Option Button 102">
              <controlPr defaultSize="0" autoFill="0" autoLine="0" autoPict="0">
                <anchor moveWithCells="1">
                  <from>
                    <xdr:col>0</xdr:col>
                    <xdr:colOff>0</xdr:colOff>
                    <xdr:row>58</xdr:row>
                    <xdr:rowOff>190500</xdr:rowOff>
                  </from>
                  <to>
                    <xdr:col>0</xdr:col>
                    <xdr:colOff>0</xdr:colOff>
                    <xdr:row>58</xdr:row>
                    <xdr:rowOff>190500</xdr:rowOff>
                  </to>
                </anchor>
              </controlPr>
            </control>
          </mc:Choice>
        </mc:AlternateContent>
        <mc:AlternateContent xmlns:mc="http://schemas.openxmlformats.org/markup-compatibility/2006">
          <mc:Choice Requires="x14">
            <control shapeId="7271" r:id="rId105" name="Option Button 103">
              <controlPr defaultSize="0" autoFill="0" autoLine="0" autoPict="0">
                <anchor moveWithCells="1">
                  <from>
                    <xdr:col>0</xdr:col>
                    <xdr:colOff>0</xdr:colOff>
                    <xdr:row>58</xdr:row>
                    <xdr:rowOff>76200</xdr:rowOff>
                  </from>
                  <to>
                    <xdr:col>0</xdr:col>
                    <xdr:colOff>0</xdr:colOff>
                    <xdr:row>58</xdr:row>
                    <xdr:rowOff>76200</xdr:rowOff>
                  </to>
                </anchor>
              </controlPr>
            </control>
          </mc:Choice>
        </mc:AlternateContent>
        <mc:AlternateContent xmlns:mc="http://schemas.openxmlformats.org/markup-compatibility/2006">
          <mc:Choice Requires="x14">
            <control shapeId="7272" r:id="rId106" name="Option Button 104">
              <controlPr defaultSize="0" autoFill="0" autoLine="0" autoPict="0">
                <anchor moveWithCells="1">
                  <from>
                    <xdr:col>0</xdr:col>
                    <xdr:colOff>0</xdr:colOff>
                    <xdr:row>59</xdr:row>
                    <xdr:rowOff>190500</xdr:rowOff>
                  </from>
                  <to>
                    <xdr:col>0</xdr:col>
                    <xdr:colOff>0</xdr:colOff>
                    <xdr:row>59</xdr:row>
                    <xdr:rowOff>190500</xdr:rowOff>
                  </to>
                </anchor>
              </controlPr>
            </control>
          </mc:Choice>
        </mc:AlternateContent>
        <mc:AlternateContent xmlns:mc="http://schemas.openxmlformats.org/markup-compatibility/2006">
          <mc:Choice Requires="x14">
            <control shapeId="7273" r:id="rId107" name="Option Button 105">
              <controlPr defaultSize="0" autoFill="0" autoLine="0" autoPict="0">
                <anchor moveWithCells="1">
                  <from>
                    <xdr:col>0</xdr:col>
                    <xdr:colOff>0</xdr:colOff>
                    <xdr:row>59</xdr:row>
                    <xdr:rowOff>76200</xdr:rowOff>
                  </from>
                  <to>
                    <xdr:col>0</xdr:col>
                    <xdr:colOff>0</xdr:colOff>
                    <xdr:row>59</xdr:row>
                    <xdr:rowOff>76200</xdr:rowOff>
                  </to>
                </anchor>
              </controlPr>
            </control>
          </mc:Choice>
        </mc:AlternateContent>
        <mc:AlternateContent xmlns:mc="http://schemas.openxmlformats.org/markup-compatibility/2006">
          <mc:Choice Requires="x14">
            <control shapeId="7274" r:id="rId108" name="Option Button 106">
              <controlPr defaultSize="0" autoFill="0" autoLine="0" autoPict="0">
                <anchor moveWithCells="1">
                  <from>
                    <xdr:col>0</xdr:col>
                    <xdr:colOff>0</xdr:colOff>
                    <xdr:row>60</xdr:row>
                    <xdr:rowOff>190500</xdr:rowOff>
                  </from>
                  <to>
                    <xdr:col>0</xdr:col>
                    <xdr:colOff>0</xdr:colOff>
                    <xdr:row>60</xdr:row>
                    <xdr:rowOff>190500</xdr:rowOff>
                  </to>
                </anchor>
              </controlPr>
            </control>
          </mc:Choice>
        </mc:AlternateContent>
        <mc:AlternateContent xmlns:mc="http://schemas.openxmlformats.org/markup-compatibility/2006">
          <mc:Choice Requires="x14">
            <control shapeId="7275" r:id="rId109" name="Option Button 107">
              <controlPr defaultSize="0" autoFill="0" autoLine="0" autoPict="0">
                <anchor moveWithCells="1">
                  <from>
                    <xdr:col>0</xdr:col>
                    <xdr:colOff>0</xdr:colOff>
                    <xdr:row>60</xdr:row>
                    <xdr:rowOff>76200</xdr:rowOff>
                  </from>
                  <to>
                    <xdr:col>0</xdr:col>
                    <xdr:colOff>0</xdr:colOff>
                    <xdr:row>60</xdr:row>
                    <xdr:rowOff>76200</xdr:rowOff>
                  </to>
                </anchor>
              </controlPr>
            </control>
          </mc:Choice>
        </mc:AlternateContent>
        <mc:AlternateContent xmlns:mc="http://schemas.openxmlformats.org/markup-compatibility/2006">
          <mc:Choice Requires="x14">
            <control shapeId="7276" r:id="rId110" name="Option Button 108">
              <controlPr defaultSize="0" autoFill="0" autoLine="0" autoPict="0">
                <anchor moveWithCells="1">
                  <from>
                    <xdr:col>0</xdr:col>
                    <xdr:colOff>0</xdr:colOff>
                    <xdr:row>61</xdr:row>
                    <xdr:rowOff>209550</xdr:rowOff>
                  </from>
                  <to>
                    <xdr:col>0</xdr:col>
                    <xdr:colOff>6350</xdr:colOff>
                    <xdr:row>61</xdr:row>
                    <xdr:rowOff>323850</xdr:rowOff>
                  </to>
                </anchor>
              </controlPr>
            </control>
          </mc:Choice>
        </mc:AlternateContent>
        <mc:AlternateContent xmlns:mc="http://schemas.openxmlformats.org/markup-compatibility/2006">
          <mc:Choice Requires="x14">
            <control shapeId="7277" r:id="rId111" name="Option Button 109">
              <controlPr defaultSize="0" autoFill="0" autoLine="0" autoPict="0">
                <anchor moveWithCells="1">
                  <from>
                    <xdr:col>0</xdr:col>
                    <xdr:colOff>6350</xdr:colOff>
                    <xdr:row>61</xdr:row>
                    <xdr:rowOff>215900</xdr:rowOff>
                  </from>
                  <to>
                    <xdr:col>1</xdr:col>
                    <xdr:colOff>6350</xdr:colOff>
                    <xdr:row>61</xdr:row>
                    <xdr:rowOff>323850</xdr:rowOff>
                  </to>
                </anchor>
              </controlPr>
            </control>
          </mc:Choice>
        </mc:AlternateContent>
        <mc:AlternateContent xmlns:mc="http://schemas.openxmlformats.org/markup-compatibility/2006">
          <mc:Choice Requires="x14">
            <control shapeId="7278" r:id="rId112" name="Option Button 110">
              <controlPr defaultSize="0" autoFill="0" autoLine="0" autoPict="0">
                <anchor moveWithCells="1">
                  <from>
                    <xdr:col>0</xdr:col>
                    <xdr:colOff>0</xdr:colOff>
                    <xdr:row>64</xdr:row>
                    <xdr:rowOff>190500</xdr:rowOff>
                  </from>
                  <to>
                    <xdr:col>0</xdr:col>
                    <xdr:colOff>0</xdr:colOff>
                    <xdr:row>64</xdr:row>
                    <xdr:rowOff>190500</xdr:rowOff>
                  </to>
                </anchor>
              </controlPr>
            </control>
          </mc:Choice>
        </mc:AlternateContent>
        <mc:AlternateContent xmlns:mc="http://schemas.openxmlformats.org/markup-compatibility/2006">
          <mc:Choice Requires="x14">
            <control shapeId="7279" r:id="rId113" name="Option Button 111">
              <controlPr defaultSize="0" autoFill="0" autoLine="0" autoPict="0">
                <anchor moveWithCells="1">
                  <from>
                    <xdr:col>0</xdr:col>
                    <xdr:colOff>0</xdr:colOff>
                    <xdr:row>64</xdr:row>
                    <xdr:rowOff>76200</xdr:rowOff>
                  </from>
                  <to>
                    <xdr:col>0</xdr:col>
                    <xdr:colOff>0</xdr:colOff>
                    <xdr:row>64</xdr:row>
                    <xdr:rowOff>76200</xdr:rowOff>
                  </to>
                </anchor>
              </controlPr>
            </control>
          </mc:Choice>
        </mc:AlternateContent>
        <mc:AlternateContent xmlns:mc="http://schemas.openxmlformats.org/markup-compatibility/2006">
          <mc:Choice Requires="x14">
            <control shapeId="7280" r:id="rId114" name="Option Button 112">
              <controlPr defaultSize="0" autoFill="0" autoLine="0" autoPict="0">
                <anchor moveWithCells="1">
                  <from>
                    <xdr:col>0</xdr:col>
                    <xdr:colOff>0</xdr:colOff>
                    <xdr:row>65</xdr:row>
                    <xdr:rowOff>190500</xdr:rowOff>
                  </from>
                  <to>
                    <xdr:col>0</xdr:col>
                    <xdr:colOff>0</xdr:colOff>
                    <xdr:row>65</xdr:row>
                    <xdr:rowOff>190500</xdr:rowOff>
                  </to>
                </anchor>
              </controlPr>
            </control>
          </mc:Choice>
        </mc:AlternateContent>
        <mc:AlternateContent xmlns:mc="http://schemas.openxmlformats.org/markup-compatibility/2006">
          <mc:Choice Requires="x14">
            <control shapeId="7281" r:id="rId115" name="Option Button 113">
              <controlPr defaultSize="0" autoFill="0" autoLine="0" autoPict="0">
                <anchor moveWithCells="1">
                  <from>
                    <xdr:col>0</xdr:col>
                    <xdr:colOff>0</xdr:colOff>
                    <xdr:row>65</xdr:row>
                    <xdr:rowOff>76200</xdr:rowOff>
                  </from>
                  <to>
                    <xdr:col>0</xdr:col>
                    <xdr:colOff>0</xdr:colOff>
                    <xdr:row>65</xdr:row>
                    <xdr:rowOff>76200</xdr:rowOff>
                  </to>
                </anchor>
              </controlPr>
            </control>
          </mc:Choice>
        </mc:AlternateContent>
        <mc:AlternateContent xmlns:mc="http://schemas.openxmlformats.org/markup-compatibility/2006">
          <mc:Choice Requires="x14">
            <control shapeId="7282" r:id="rId116" name="Option Button 114">
              <controlPr defaultSize="0" autoFill="0" autoLine="0" autoPict="0">
                <anchor moveWithCells="1">
                  <from>
                    <xdr:col>0</xdr:col>
                    <xdr:colOff>0</xdr:colOff>
                    <xdr:row>66</xdr:row>
                    <xdr:rowOff>190500</xdr:rowOff>
                  </from>
                  <to>
                    <xdr:col>0</xdr:col>
                    <xdr:colOff>0</xdr:colOff>
                    <xdr:row>66</xdr:row>
                    <xdr:rowOff>190500</xdr:rowOff>
                  </to>
                </anchor>
              </controlPr>
            </control>
          </mc:Choice>
        </mc:AlternateContent>
        <mc:AlternateContent xmlns:mc="http://schemas.openxmlformats.org/markup-compatibility/2006">
          <mc:Choice Requires="x14">
            <control shapeId="7283" r:id="rId117" name="Option Button 115">
              <controlPr defaultSize="0" autoFill="0" autoLine="0" autoPict="0">
                <anchor moveWithCells="1">
                  <from>
                    <xdr:col>0</xdr:col>
                    <xdr:colOff>0</xdr:colOff>
                    <xdr:row>66</xdr:row>
                    <xdr:rowOff>76200</xdr:rowOff>
                  </from>
                  <to>
                    <xdr:col>0</xdr:col>
                    <xdr:colOff>0</xdr:colOff>
                    <xdr:row>66</xdr:row>
                    <xdr:rowOff>76200</xdr:rowOff>
                  </to>
                </anchor>
              </controlPr>
            </control>
          </mc:Choice>
        </mc:AlternateContent>
        <mc:AlternateContent xmlns:mc="http://schemas.openxmlformats.org/markup-compatibility/2006">
          <mc:Choice Requires="x14">
            <control shapeId="7284" r:id="rId118" name="Option Button 116">
              <controlPr defaultSize="0" autoFill="0" autoLine="0" autoPict="0">
                <anchor moveWithCells="1">
                  <from>
                    <xdr:col>0</xdr:col>
                    <xdr:colOff>0</xdr:colOff>
                    <xdr:row>67</xdr:row>
                    <xdr:rowOff>190500</xdr:rowOff>
                  </from>
                  <to>
                    <xdr:col>0</xdr:col>
                    <xdr:colOff>0</xdr:colOff>
                    <xdr:row>67</xdr:row>
                    <xdr:rowOff>190500</xdr:rowOff>
                  </to>
                </anchor>
              </controlPr>
            </control>
          </mc:Choice>
        </mc:AlternateContent>
        <mc:AlternateContent xmlns:mc="http://schemas.openxmlformats.org/markup-compatibility/2006">
          <mc:Choice Requires="x14">
            <control shapeId="7285" r:id="rId119" name="Option Button 117">
              <controlPr defaultSize="0" autoFill="0" autoLine="0" autoPict="0">
                <anchor moveWithCells="1">
                  <from>
                    <xdr:col>0</xdr:col>
                    <xdr:colOff>0</xdr:colOff>
                    <xdr:row>67</xdr:row>
                    <xdr:rowOff>76200</xdr:rowOff>
                  </from>
                  <to>
                    <xdr:col>0</xdr:col>
                    <xdr:colOff>0</xdr:colOff>
                    <xdr:row>67</xdr:row>
                    <xdr:rowOff>76200</xdr:rowOff>
                  </to>
                </anchor>
              </controlPr>
            </control>
          </mc:Choice>
        </mc:AlternateContent>
        <mc:AlternateContent xmlns:mc="http://schemas.openxmlformats.org/markup-compatibility/2006">
          <mc:Choice Requires="x14">
            <control shapeId="7286" r:id="rId120" name="Option Button 118">
              <controlPr defaultSize="0" autoFill="0" autoLine="0" autoPict="0">
                <anchor moveWithCells="1">
                  <from>
                    <xdr:col>0</xdr:col>
                    <xdr:colOff>0</xdr:colOff>
                    <xdr:row>68</xdr:row>
                    <xdr:rowOff>190500</xdr:rowOff>
                  </from>
                  <to>
                    <xdr:col>0</xdr:col>
                    <xdr:colOff>0</xdr:colOff>
                    <xdr:row>68</xdr:row>
                    <xdr:rowOff>190500</xdr:rowOff>
                  </to>
                </anchor>
              </controlPr>
            </control>
          </mc:Choice>
        </mc:AlternateContent>
        <mc:AlternateContent xmlns:mc="http://schemas.openxmlformats.org/markup-compatibility/2006">
          <mc:Choice Requires="x14">
            <control shapeId="7287" r:id="rId121" name="Option Button 119">
              <controlPr defaultSize="0" autoFill="0" autoLine="0" autoPict="0">
                <anchor moveWithCells="1">
                  <from>
                    <xdr:col>0</xdr:col>
                    <xdr:colOff>0</xdr:colOff>
                    <xdr:row>68</xdr:row>
                    <xdr:rowOff>76200</xdr:rowOff>
                  </from>
                  <to>
                    <xdr:col>0</xdr:col>
                    <xdr:colOff>0</xdr:colOff>
                    <xdr:row>68</xdr:row>
                    <xdr:rowOff>76200</xdr:rowOff>
                  </to>
                </anchor>
              </controlPr>
            </control>
          </mc:Choice>
        </mc:AlternateContent>
        <mc:AlternateContent xmlns:mc="http://schemas.openxmlformats.org/markup-compatibility/2006">
          <mc:Choice Requires="x14">
            <control shapeId="7288" r:id="rId122" name="Option Button 120">
              <controlPr defaultSize="0" autoFill="0" autoLine="0" autoPict="0">
                <anchor moveWithCells="1">
                  <from>
                    <xdr:col>0</xdr:col>
                    <xdr:colOff>0</xdr:colOff>
                    <xdr:row>69</xdr:row>
                    <xdr:rowOff>304800</xdr:rowOff>
                  </from>
                  <to>
                    <xdr:col>0</xdr:col>
                    <xdr:colOff>0</xdr:colOff>
                    <xdr:row>69</xdr:row>
                    <xdr:rowOff>304800</xdr:rowOff>
                  </to>
                </anchor>
              </controlPr>
            </control>
          </mc:Choice>
        </mc:AlternateContent>
        <mc:AlternateContent xmlns:mc="http://schemas.openxmlformats.org/markup-compatibility/2006">
          <mc:Choice Requires="x14">
            <control shapeId="7289" r:id="rId123" name="Option Button 121">
              <controlPr defaultSize="0" autoFill="0" autoLine="0" autoPict="0">
                <anchor moveWithCells="1">
                  <from>
                    <xdr:col>0</xdr:col>
                    <xdr:colOff>0</xdr:colOff>
                    <xdr:row>69</xdr:row>
                    <xdr:rowOff>190500</xdr:rowOff>
                  </from>
                  <to>
                    <xdr:col>0</xdr:col>
                    <xdr:colOff>0</xdr:colOff>
                    <xdr:row>69</xdr:row>
                    <xdr:rowOff>190500</xdr:rowOff>
                  </to>
                </anchor>
              </controlPr>
            </control>
          </mc:Choice>
        </mc:AlternateContent>
        <mc:AlternateContent xmlns:mc="http://schemas.openxmlformats.org/markup-compatibility/2006">
          <mc:Choice Requires="x14">
            <control shapeId="7290" r:id="rId124" name="Option Button 122">
              <controlPr defaultSize="0" autoFill="0" autoLine="0" autoPict="0">
                <anchor moveWithCells="1">
                  <from>
                    <xdr:col>0</xdr:col>
                    <xdr:colOff>0</xdr:colOff>
                    <xdr:row>70</xdr:row>
                    <xdr:rowOff>304800</xdr:rowOff>
                  </from>
                  <to>
                    <xdr:col>0</xdr:col>
                    <xdr:colOff>0</xdr:colOff>
                    <xdr:row>70</xdr:row>
                    <xdr:rowOff>304800</xdr:rowOff>
                  </to>
                </anchor>
              </controlPr>
            </control>
          </mc:Choice>
        </mc:AlternateContent>
        <mc:AlternateContent xmlns:mc="http://schemas.openxmlformats.org/markup-compatibility/2006">
          <mc:Choice Requires="x14">
            <control shapeId="7291" r:id="rId125" name="Option Button 123">
              <controlPr defaultSize="0" autoFill="0" autoLine="0" autoPict="0">
                <anchor moveWithCells="1">
                  <from>
                    <xdr:col>0</xdr:col>
                    <xdr:colOff>0</xdr:colOff>
                    <xdr:row>70</xdr:row>
                    <xdr:rowOff>190500</xdr:rowOff>
                  </from>
                  <to>
                    <xdr:col>0</xdr:col>
                    <xdr:colOff>0</xdr:colOff>
                    <xdr:row>70</xdr:row>
                    <xdr:rowOff>190500</xdr:rowOff>
                  </to>
                </anchor>
              </controlPr>
            </control>
          </mc:Choice>
        </mc:AlternateContent>
        <mc:AlternateContent xmlns:mc="http://schemas.openxmlformats.org/markup-compatibility/2006">
          <mc:Choice Requires="x14">
            <control shapeId="7292" r:id="rId126" name="Option Button 124">
              <controlPr defaultSize="0" autoFill="0" autoLine="0" autoPict="0">
                <anchor moveWithCells="1">
                  <from>
                    <xdr:col>0</xdr:col>
                    <xdr:colOff>0</xdr:colOff>
                    <xdr:row>73</xdr:row>
                    <xdr:rowOff>393700</xdr:rowOff>
                  </from>
                  <to>
                    <xdr:col>0</xdr:col>
                    <xdr:colOff>0</xdr:colOff>
                    <xdr:row>73</xdr:row>
                    <xdr:rowOff>393700</xdr:rowOff>
                  </to>
                </anchor>
              </controlPr>
            </control>
          </mc:Choice>
        </mc:AlternateContent>
        <mc:AlternateContent xmlns:mc="http://schemas.openxmlformats.org/markup-compatibility/2006">
          <mc:Choice Requires="x14">
            <control shapeId="7293" r:id="rId127" name="Option Button 125">
              <controlPr defaultSize="0" autoFill="0" autoLine="0" autoPict="0">
                <anchor moveWithCells="1">
                  <from>
                    <xdr:col>0</xdr:col>
                    <xdr:colOff>0</xdr:colOff>
                    <xdr:row>73</xdr:row>
                    <xdr:rowOff>279400</xdr:rowOff>
                  </from>
                  <to>
                    <xdr:col>0</xdr:col>
                    <xdr:colOff>0</xdr:colOff>
                    <xdr:row>73</xdr:row>
                    <xdr:rowOff>279400</xdr:rowOff>
                  </to>
                </anchor>
              </controlPr>
            </control>
          </mc:Choice>
        </mc:AlternateContent>
        <mc:AlternateContent xmlns:mc="http://schemas.openxmlformats.org/markup-compatibility/2006">
          <mc:Choice Requires="x14">
            <control shapeId="7294" r:id="rId128" name="Option Button 126">
              <controlPr defaultSize="0" autoFill="0" autoLine="0" autoPict="0">
                <anchor moveWithCells="1">
                  <from>
                    <xdr:col>0</xdr:col>
                    <xdr:colOff>0</xdr:colOff>
                    <xdr:row>74</xdr:row>
                    <xdr:rowOff>190500</xdr:rowOff>
                  </from>
                  <to>
                    <xdr:col>0</xdr:col>
                    <xdr:colOff>0</xdr:colOff>
                    <xdr:row>74</xdr:row>
                    <xdr:rowOff>190500</xdr:rowOff>
                  </to>
                </anchor>
              </controlPr>
            </control>
          </mc:Choice>
        </mc:AlternateContent>
        <mc:AlternateContent xmlns:mc="http://schemas.openxmlformats.org/markup-compatibility/2006">
          <mc:Choice Requires="x14">
            <control shapeId="7295" r:id="rId129" name="Option Button 127">
              <controlPr defaultSize="0" autoFill="0" autoLine="0" autoPict="0">
                <anchor moveWithCells="1">
                  <from>
                    <xdr:col>0</xdr:col>
                    <xdr:colOff>0</xdr:colOff>
                    <xdr:row>74</xdr:row>
                    <xdr:rowOff>76200</xdr:rowOff>
                  </from>
                  <to>
                    <xdr:col>0</xdr:col>
                    <xdr:colOff>0</xdr:colOff>
                    <xdr:row>74</xdr:row>
                    <xdr:rowOff>76200</xdr:rowOff>
                  </to>
                </anchor>
              </controlPr>
            </control>
          </mc:Choice>
        </mc:AlternateContent>
        <mc:AlternateContent xmlns:mc="http://schemas.openxmlformats.org/markup-compatibility/2006">
          <mc:Choice Requires="x14">
            <control shapeId="7296" r:id="rId130" name="Option Button 128">
              <controlPr defaultSize="0" autoFill="0" autoLine="0" autoPict="0">
                <anchor moveWithCells="1">
                  <from>
                    <xdr:col>0</xdr:col>
                    <xdr:colOff>0</xdr:colOff>
                    <xdr:row>75</xdr:row>
                    <xdr:rowOff>190500</xdr:rowOff>
                  </from>
                  <to>
                    <xdr:col>0</xdr:col>
                    <xdr:colOff>0</xdr:colOff>
                    <xdr:row>75</xdr:row>
                    <xdr:rowOff>190500</xdr:rowOff>
                  </to>
                </anchor>
              </controlPr>
            </control>
          </mc:Choice>
        </mc:AlternateContent>
        <mc:AlternateContent xmlns:mc="http://schemas.openxmlformats.org/markup-compatibility/2006">
          <mc:Choice Requires="x14">
            <control shapeId="7297" r:id="rId131" name="Option Button 129">
              <controlPr defaultSize="0" autoFill="0" autoLine="0" autoPict="0">
                <anchor moveWithCells="1">
                  <from>
                    <xdr:col>0</xdr:col>
                    <xdr:colOff>0</xdr:colOff>
                    <xdr:row>75</xdr:row>
                    <xdr:rowOff>76200</xdr:rowOff>
                  </from>
                  <to>
                    <xdr:col>0</xdr:col>
                    <xdr:colOff>0</xdr:colOff>
                    <xdr:row>75</xdr:row>
                    <xdr:rowOff>76200</xdr:rowOff>
                  </to>
                </anchor>
              </controlPr>
            </control>
          </mc:Choice>
        </mc:AlternateContent>
        <mc:AlternateContent xmlns:mc="http://schemas.openxmlformats.org/markup-compatibility/2006">
          <mc:Choice Requires="x14">
            <control shapeId="7298" r:id="rId132" name="Option Button 130">
              <controlPr defaultSize="0" autoFill="0" autoLine="0" autoPict="0">
                <anchor moveWithCells="1">
                  <from>
                    <xdr:col>0</xdr:col>
                    <xdr:colOff>0</xdr:colOff>
                    <xdr:row>76</xdr:row>
                    <xdr:rowOff>190500</xdr:rowOff>
                  </from>
                  <to>
                    <xdr:col>0</xdr:col>
                    <xdr:colOff>0</xdr:colOff>
                    <xdr:row>76</xdr:row>
                    <xdr:rowOff>190500</xdr:rowOff>
                  </to>
                </anchor>
              </controlPr>
            </control>
          </mc:Choice>
        </mc:AlternateContent>
        <mc:AlternateContent xmlns:mc="http://schemas.openxmlformats.org/markup-compatibility/2006">
          <mc:Choice Requires="x14">
            <control shapeId="7299" r:id="rId133" name="Option Button 131">
              <controlPr defaultSize="0" autoFill="0" autoLine="0" autoPict="0">
                <anchor moveWithCells="1">
                  <from>
                    <xdr:col>0</xdr:col>
                    <xdr:colOff>0</xdr:colOff>
                    <xdr:row>76</xdr:row>
                    <xdr:rowOff>76200</xdr:rowOff>
                  </from>
                  <to>
                    <xdr:col>0</xdr:col>
                    <xdr:colOff>0</xdr:colOff>
                    <xdr:row>76</xdr:row>
                    <xdr:rowOff>76200</xdr:rowOff>
                  </to>
                </anchor>
              </controlPr>
            </control>
          </mc:Choice>
        </mc:AlternateContent>
        <mc:AlternateContent xmlns:mc="http://schemas.openxmlformats.org/markup-compatibility/2006">
          <mc:Choice Requires="x14">
            <control shapeId="7300" r:id="rId134" name="Option Button 132">
              <controlPr defaultSize="0" autoFill="0" autoLine="0" autoPict="0">
                <anchor moveWithCells="1">
                  <from>
                    <xdr:col>0</xdr:col>
                    <xdr:colOff>0</xdr:colOff>
                    <xdr:row>77</xdr:row>
                    <xdr:rowOff>190500</xdr:rowOff>
                  </from>
                  <to>
                    <xdr:col>0</xdr:col>
                    <xdr:colOff>0</xdr:colOff>
                    <xdr:row>77</xdr:row>
                    <xdr:rowOff>190500</xdr:rowOff>
                  </to>
                </anchor>
              </controlPr>
            </control>
          </mc:Choice>
        </mc:AlternateContent>
        <mc:AlternateContent xmlns:mc="http://schemas.openxmlformats.org/markup-compatibility/2006">
          <mc:Choice Requires="x14">
            <control shapeId="7301" r:id="rId135" name="Option Button 133">
              <controlPr defaultSize="0" autoFill="0" autoLine="0" autoPict="0">
                <anchor moveWithCells="1">
                  <from>
                    <xdr:col>0</xdr:col>
                    <xdr:colOff>0</xdr:colOff>
                    <xdr:row>77</xdr:row>
                    <xdr:rowOff>76200</xdr:rowOff>
                  </from>
                  <to>
                    <xdr:col>0</xdr:col>
                    <xdr:colOff>0</xdr:colOff>
                    <xdr:row>77</xdr:row>
                    <xdr:rowOff>76200</xdr:rowOff>
                  </to>
                </anchor>
              </controlPr>
            </control>
          </mc:Choice>
        </mc:AlternateContent>
        <mc:AlternateContent xmlns:mc="http://schemas.openxmlformats.org/markup-compatibility/2006">
          <mc:Choice Requires="x14">
            <control shapeId="7302" r:id="rId136" name="Option Button 134">
              <controlPr defaultSize="0" autoFill="0" autoLine="0" autoPict="0">
                <anchor moveWithCells="1">
                  <from>
                    <xdr:col>0</xdr:col>
                    <xdr:colOff>0</xdr:colOff>
                    <xdr:row>78</xdr:row>
                    <xdr:rowOff>190500</xdr:rowOff>
                  </from>
                  <to>
                    <xdr:col>0</xdr:col>
                    <xdr:colOff>0</xdr:colOff>
                    <xdr:row>78</xdr:row>
                    <xdr:rowOff>190500</xdr:rowOff>
                  </to>
                </anchor>
              </controlPr>
            </control>
          </mc:Choice>
        </mc:AlternateContent>
        <mc:AlternateContent xmlns:mc="http://schemas.openxmlformats.org/markup-compatibility/2006">
          <mc:Choice Requires="x14">
            <control shapeId="7303" r:id="rId137" name="Option Button 135">
              <controlPr defaultSize="0" autoFill="0" autoLine="0" autoPict="0">
                <anchor moveWithCells="1">
                  <from>
                    <xdr:col>0</xdr:col>
                    <xdr:colOff>0</xdr:colOff>
                    <xdr:row>78</xdr:row>
                    <xdr:rowOff>76200</xdr:rowOff>
                  </from>
                  <to>
                    <xdr:col>0</xdr:col>
                    <xdr:colOff>0</xdr:colOff>
                    <xdr:row>78</xdr:row>
                    <xdr:rowOff>76200</xdr:rowOff>
                  </to>
                </anchor>
              </controlPr>
            </control>
          </mc:Choice>
        </mc:AlternateContent>
        <mc:AlternateContent xmlns:mc="http://schemas.openxmlformats.org/markup-compatibility/2006">
          <mc:Choice Requires="x14">
            <control shapeId="7304" r:id="rId138" name="Option Button 136">
              <controlPr defaultSize="0" autoFill="0" autoLine="0" autoPict="0">
                <anchor moveWithCells="1">
                  <from>
                    <xdr:col>0</xdr:col>
                    <xdr:colOff>0</xdr:colOff>
                    <xdr:row>79</xdr:row>
                    <xdr:rowOff>190500</xdr:rowOff>
                  </from>
                  <to>
                    <xdr:col>0</xdr:col>
                    <xdr:colOff>0</xdr:colOff>
                    <xdr:row>79</xdr:row>
                    <xdr:rowOff>190500</xdr:rowOff>
                  </to>
                </anchor>
              </controlPr>
            </control>
          </mc:Choice>
        </mc:AlternateContent>
        <mc:AlternateContent xmlns:mc="http://schemas.openxmlformats.org/markup-compatibility/2006">
          <mc:Choice Requires="x14">
            <control shapeId="7305" r:id="rId139" name="Option Button 137">
              <controlPr defaultSize="0" autoFill="0" autoLine="0" autoPict="0">
                <anchor moveWithCells="1">
                  <from>
                    <xdr:col>0</xdr:col>
                    <xdr:colOff>0</xdr:colOff>
                    <xdr:row>79</xdr:row>
                    <xdr:rowOff>76200</xdr:rowOff>
                  </from>
                  <to>
                    <xdr:col>0</xdr:col>
                    <xdr:colOff>0</xdr:colOff>
                    <xdr:row>79</xdr:row>
                    <xdr:rowOff>76200</xdr:rowOff>
                  </to>
                </anchor>
              </controlPr>
            </control>
          </mc:Choice>
        </mc:AlternateContent>
        <mc:AlternateContent xmlns:mc="http://schemas.openxmlformats.org/markup-compatibility/2006">
          <mc:Choice Requires="x14">
            <control shapeId="7306" r:id="rId140" name="Option Button 138">
              <controlPr defaultSize="0" autoFill="0" autoLine="0" autoPict="0">
                <anchor moveWithCells="1">
                  <from>
                    <xdr:col>0</xdr:col>
                    <xdr:colOff>0</xdr:colOff>
                    <xdr:row>80</xdr:row>
                    <xdr:rowOff>190500</xdr:rowOff>
                  </from>
                  <to>
                    <xdr:col>0</xdr:col>
                    <xdr:colOff>0</xdr:colOff>
                    <xdr:row>80</xdr:row>
                    <xdr:rowOff>190500</xdr:rowOff>
                  </to>
                </anchor>
              </controlPr>
            </control>
          </mc:Choice>
        </mc:AlternateContent>
        <mc:AlternateContent xmlns:mc="http://schemas.openxmlformats.org/markup-compatibility/2006">
          <mc:Choice Requires="x14">
            <control shapeId="7307" r:id="rId141" name="Option Button 139">
              <controlPr defaultSize="0" autoFill="0" autoLine="0" autoPict="0">
                <anchor moveWithCells="1">
                  <from>
                    <xdr:col>0</xdr:col>
                    <xdr:colOff>0</xdr:colOff>
                    <xdr:row>80</xdr:row>
                    <xdr:rowOff>76200</xdr:rowOff>
                  </from>
                  <to>
                    <xdr:col>0</xdr:col>
                    <xdr:colOff>0</xdr:colOff>
                    <xdr:row>80</xdr:row>
                    <xdr:rowOff>76200</xdr:rowOff>
                  </to>
                </anchor>
              </controlPr>
            </control>
          </mc:Choice>
        </mc:AlternateContent>
        <mc:AlternateContent xmlns:mc="http://schemas.openxmlformats.org/markup-compatibility/2006">
          <mc:Choice Requires="x14">
            <control shapeId="7308" r:id="rId142" name="Option Button 140">
              <controlPr defaultSize="0" autoFill="0" autoLine="0" autoPict="0">
                <anchor moveWithCells="1">
                  <from>
                    <xdr:col>0</xdr:col>
                    <xdr:colOff>0</xdr:colOff>
                    <xdr:row>81</xdr:row>
                    <xdr:rowOff>292100</xdr:rowOff>
                  </from>
                  <to>
                    <xdr:col>0</xdr:col>
                    <xdr:colOff>0</xdr:colOff>
                    <xdr:row>81</xdr:row>
                    <xdr:rowOff>292100</xdr:rowOff>
                  </to>
                </anchor>
              </controlPr>
            </control>
          </mc:Choice>
        </mc:AlternateContent>
        <mc:AlternateContent xmlns:mc="http://schemas.openxmlformats.org/markup-compatibility/2006">
          <mc:Choice Requires="x14">
            <control shapeId="7309" r:id="rId143" name="Option Button 141">
              <controlPr defaultSize="0" autoFill="0" autoLine="0" autoPict="0">
                <anchor moveWithCells="1">
                  <from>
                    <xdr:col>0</xdr:col>
                    <xdr:colOff>0</xdr:colOff>
                    <xdr:row>81</xdr:row>
                    <xdr:rowOff>177800</xdr:rowOff>
                  </from>
                  <to>
                    <xdr:col>0</xdr:col>
                    <xdr:colOff>0</xdr:colOff>
                    <xdr:row>81</xdr:row>
                    <xdr:rowOff>177800</xdr:rowOff>
                  </to>
                </anchor>
              </controlPr>
            </control>
          </mc:Choice>
        </mc:AlternateContent>
        <mc:AlternateContent xmlns:mc="http://schemas.openxmlformats.org/markup-compatibility/2006">
          <mc:Choice Requires="x14">
            <control shapeId="7310" r:id="rId144" name="Option Button 142">
              <controlPr defaultSize="0" autoFill="0" autoLine="0" autoPict="0">
                <anchor moveWithCells="1">
                  <from>
                    <xdr:col>0</xdr:col>
                    <xdr:colOff>0</xdr:colOff>
                    <xdr:row>82</xdr:row>
                    <xdr:rowOff>330200</xdr:rowOff>
                  </from>
                  <to>
                    <xdr:col>0</xdr:col>
                    <xdr:colOff>0</xdr:colOff>
                    <xdr:row>82</xdr:row>
                    <xdr:rowOff>330200</xdr:rowOff>
                  </to>
                </anchor>
              </controlPr>
            </control>
          </mc:Choice>
        </mc:AlternateContent>
        <mc:AlternateContent xmlns:mc="http://schemas.openxmlformats.org/markup-compatibility/2006">
          <mc:Choice Requires="x14">
            <control shapeId="7311" r:id="rId145" name="Option Button 143">
              <controlPr defaultSize="0" autoFill="0" autoLine="0" autoPict="0">
                <anchor moveWithCells="1">
                  <from>
                    <xdr:col>0</xdr:col>
                    <xdr:colOff>0</xdr:colOff>
                    <xdr:row>82</xdr:row>
                    <xdr:rowOff>215900</xdr:rowOff>
                  </from>
                  <to>
                    <xdr:col>0</xdr:col>
                    <xdr:colOff>0</xdr:colOff>
                    <xdr:row>82</xdr:row>
                    <xdr:rowOff>215900</xdr:rowOff>
                  </to>
                </anchor>
              </controlPr>
            </control>
          </mc:Choice>
        </mc:AlternateContent>
        <mc:AlternateContent xmlns:mc="http://schemas.openxmlformats.org/markup-compatibility/2006">
          <mc:Choice Requires="x14">
            <control shapeId="7312" r:id="rId146" name="Option Button 144">
              <controlPr defaultSize="0" autoFill="0" autoLine="0" autoPict="0">
                <anchor moveWithCells="1">
                  <from>
                    <xdr:col>0</xdr:col>
                    <xdr:colOff>0</xdr:colOff>
                    <xdr:row>83</xdr:row>
                    <xdr:rowOff>190500</xdr:rowOff>
                  </from>
                  <to>
                    <xdr:col>0</xdr:col>
                    <xdr:colOff>0</xdr:colOff>
                    <xdr:row>83</xdr:row>
                    <xdr:rowOff>190500</xdr:rowOff>
                  </to>
                </anchor>
              </controlPr>
            </control>
          </mc:Choice>
        </mc:AlternateContent>
        <mc:AlternateContent xmlns:mc="http://schemas.openxmlformats.org/markup-compatibility/2006">
          <mc:Choice Requires="x14">
            <control shapeId="7313" r:id="rId147" name="Option Button 145">
              <controlPr defaultSize="0" autoFill="0" autoLine="0" autoPict="0">
                <anchor moveWithCells="1">
                  <from>
                    <xdr:col>0</xdr:col>
                    <xdr:colOff>0</xdr:colOff>
                    <xdr:row>83</xdr:row>
                    <xdr:rowOff>76200</xdr:rowOff>
                  </from>
                  <to>
                    <xdr:col>0</xdr:col>
                    <xdr:colOff>0</xdr:colOff>
                    <xdr:row>83</xdr:row>
                    <xdr:rowOff>76200</xdr:rowOff>
                  </to>
                </anchor>
              </controlPr>
            </control>
          </mc:Choice>
        </mc:AlternateContent>
        <mc:AlternateContent xmlns:mc="http://schemas.openxmlformats.org/markup-compatibility/2006">
          <mc:Choice Requires="x14">
            <control shapeId="7314" r:id="rId148" name="Option Button 146">
              <controlPr defaultSize="0" autoFill="0" autoLine="0" autoPict="0">
                <anchor moveWithCells="1">
                  <from>
                    <xdr:col>0</xdr:col>
                    <xdr:colOff>0</xdr:colOff>
                    <xdr:row>86</xdr:row>
                    <xdr:rowOff>190500</xdr:rowOff>
                  </from>
                  <to>
                    <xdr:col>0</xdr:col>
                    <xdr:colOff>0</xdr:colOff>
                    <xdr:row>86</xdr:row>
                    <xdr:rowOff>190500</xdr:rowOff>
                  </to>
                </anchor>
              </controlPr>
            </control>
          </mc:Choice>
        </mc:AlternateContent>
        <mc:AlternateContent xmlns:mc="http://schemas.openxmlformats.org/markup-compatibility/2006">
          <mc:Choice Requires="x14">
            <control shapeId="7315" r:id="rId149" name="Option Button 147">
              <controlPr defaultSize="0" autoFill="0" autoLine="0" autoPict="0">
                <anchor moveWithCells="1">
                  <from>
                    <xdr:col>0</xdr:col>
                    <xdr:colOff>0</xdr:colOff>
                    <xdr:row>86</xdr:row>
                    <xdr:rowOff>76200</xdr:rowOff>
                  </from>
                  <to>
                    <xdr:col>0</xdr:col>
                    <xdr:colOff>0</xdr:colOff>
                    <xdr:row>86</xdr:row>
                    <xdr:rowOff>76200</xdr:rowOff>
                  </to>
                </anchor>
              </controlPr>
            </control>
          </mc:Choice>
        </mc:AlternateContent>
        <mc:AlternateContent xmlns:mc="http://schemas.openxmlformats.org/markup-compatibility/2006">
          <mc:Choice Requires="x14">
            <control shapeId="7316" r:id="rId150" name="Option Button 148">
              <controlPr defaultSize="0" autoFill="0" autoLine="0" autoPict="0">
                <anchor moveWithCells="1">
                  <from>
                    <xdr:col>0</xdr:col>
                    <xdr:colOff>0</xdr:colOff>
                    <xdr:row>87</xdr:row>
                    <xdr:rowOff>190500</xdr:rowOff>
                  </from>
                  <to>
                    <xdr:col>0</xdr:col>
                    <xdr:colOff>0</xdr:colOff>
                    <xdr:row>87</xdr:row>
                    <xdr:rowOff>190500</xdr:rowOff>
                  </to>
                </anchor>
              </controlPr>
            </control>
          </mc:Choice>
        </mc:AlternateContent>
        <mc:AlternateContent xmlns:mc="http://schemas.openxmlformats.org/markup-compatibility/2006">
          <mc:Choice Requires="x14">
            <control shapeId="7317" r:id="rId151" name="Option Button 149">
              <controlPr defaultSize="0" autoFill="0" autoLine="0" autoPict="0">
                <anchor moveWithCells="1">
                  <from>
                    <xdr:col>0</xdr:col>
                    <xdr:colOff>0</xdr:colOff>
                    <xdr:row>87</xdr:row>
                    <xdr:rowOff>76200</xdr:rowOff>
                  </from>
                  <to>
                    <xdr:col>0</xdr:col>
                    <xdr:colOff>0</xdr:colOff>
                    <xdr:row>87</xdr:row>
                    <xdr:rowOff>76200</xdr:rowOff>
                  </to>
                </anchor>
              </controlPr>
            </control>
          </mc:Choice>
        </mc:AlternateContent>
        <mc:AlternateContent xmlns:mc="http://schemas.openxmlformats.org/markup-compatibility/2006">
          <mc:Choice Requires="x14">
            <control shapeId="7319" r:id="rId152" name="Option Button 150">
              <controlPr defaultSize="0" autoFill="0" autoLine="0" autoPict="0">
                <anchor moveWithCells="1">
                  <from>
                    <xdr:col>0</xdr:col>
                    <xdr:colOff>0</xdr:colOff>
                    <xdr:row>88</xdr:row>
                    <xdr:rowOff>190500</xdr:rowOff>
                  </from>
                  <to>
                    <xdr:col>0</xdr:col>
                    <xdr:colOff>0</xdr:colOff>
                    <xdr:row>88</xdr:row>
                    <xdr:rowOff>190500</xdr:rowOff>
                  </to>
                </anchor>
              </controlPr>
            </control>
          </mc:Choice>
        </mc:AlternateContent>
        <mc:AlternateContent xmlns:mc="http://schemas.openxmlformats.org/markup-compatibility/2006">
          <mc:Choice Requires="x14">
            <control shapeId="7320" r:id="rId153" name="Option Button 151">
              <controlPr defaultSize="0" autoFill="0" autoLine="0" autoPict="0">
                <anchor moveWithCells="1">
                  <from>
                    <xdr:col>0</xdr:col>
                    <xdr:colOff>0</xdr:colOff>
                    <xdr:row>88</xdr:row>
                    <xdr:rowOff>76200</xdr:rowOff>
                  </from>
                  <to>
                    <xdr:col>0</xdr:col>
                    <xdr:colOff>0</xdr:colOff>
                    <xdr:row>88</xdr:row>
                    <xdr:rowOff>76200</xdr:rowOff>
                  </to>
                </anchor>
              </controlPr>
            </control>
          </mc:Choice>
        </mc:AlternateContent>
        <mc:AlternateContent xmlns:mc="http://schemas.openxmlformats.org/markup-compatibility/2006">
          <mc:Choice Requires="x14">
            <control shapeId="7322" r:id="rId154" name="Option Button 152">
              <controlPr defaultSize="0" autoFill="0" autoLine="0" autoPict="0">
                <anchor moveWithCells="1">
                  <from>
                    <xdr:col>0</xdr:col>
                    <xdr:colOff>0</xdr:colOff>
                    <xdr:row>89</xdr:row>
                    <xdr:rowOff>419100</xdr:rowOff>
                  </from>
                  <to>
                    <xdr:col>0</xdr:col>
                    <xdr:colOff>0</xdr:colOff>
                    <xdr:row>89</xdr:row>
                    <xdr:rowOff>419100</xdr:rowOff>
                  </to>
                </anchor>
              </controlPr>
            </control>
          </mc:Choice>
        </mc:AlternateContent>
        <mc:AlternateContent xmlns:mc="http://schemas.openxmlformats.org/markup-compatibility/2006">
          <mc:Choice Requires="x14">
            <control shapeId="7323" r:id="rId155" name="Option Button 153">
              <controlPr defaultSize="0" autoFill="0" autoLine="0" autoPict="0">
                <anchor moveWithCells="1">
                  <from>
                    <xdr:col>0</xdr:col>
                    <xdr:colOff>0</xdr:colOff>
                    <xdr:row>89</xdr:row>
                    <xdr:rowOff>304800</xdr:rowOff>
                  </from>
                  <to>
                    <xdr:col>0</xdr:col>
                    <xdr:colOff>0</xdr:colOff>
                    <xdr:row>89</xdr:row>
                    <xdr:rowOff>304800</xdr:rowOff>
                  </to>
                </anchor>
              </controlPr>
            </control>
          </mc:Choice>
        </mc:AlternateContent>
        <mc:AlternateContent xmlns:mc="http://schemas.openxmlformats.org/markup-compatibility/2006">
          <mc:Choice Requires="x14">
            <control shapeId="7325" r:id="rId156" name="Option Button 154">
              <controlPr defaultSize="0" autoFill="0" autoLine="0" autoPict="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326" r:id="rId157" name="Option Button 155">
              <controlPr defaultSize="0" autoFill="0" autoLine="0" autoPict="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328" r:id="rId158" name="Option Button 156">
              <controlPr defaultSize="0" autoFill="0" autoLine="0" autoPict="0">
                <anchor moveWithCells="1">
                  <from>
                    <xdr:col>0</xdr:col>
                    <xdr:colOff>0</xdr:colOff>
                    <xdr:row>92</xdr:row>
                    <xdr:rowOff>190500</xdr:rowOff>
                  </from>
                  <to>
                    <xdr:col>0</xdr:col>
                    <xdr:colOff>0</xdr:colOff>
                    <xdr:row>92</xdr:row>
                    <xdr:rowOff>190500</xdr:rowOff>
                  </to>
                </anchor>
              </controlPr>
            </control>
          </mc:Choice>
        </mc:AlternateContent>
        <mc:AlternateContent xmlns:mc="http://schemas.openxmlformats.org/markup-compatibility/2006">
          <mc:Choice Requires="x14">
            <control shapeId="7329" r:id="rId159" name="Option Button 157">
              <controlPr defaultSize="0" autoFill="0" autoLine="0" autoPict="0">
                <anchor moveWithCells="1">
                  <from>
                    <xdr:col>0</xdr:col>
                    <xdr:colOff>0</xdr:colOff>
                    <xdr:row>92</xdr:row>
                    <xdr:rowOff>76200</xdr:rowOff>
                  </from>
                  <to>
                    <xdr:col>0</xdr:col>
                    <xdr:colOff>0</xdr:colOff>
                    <xdr:row>92</xdr:row>
                    <xdr:rowOff>76200</xdr:rowOff>
                  </to>
                </anchor>
              </controlPr>
            </control>
          </mc:Choice>
        </mc:AlternateContent>
        <mc:AlternateContent xmlns:mc="http://schemas.openxmlformats.org/markup-compatibility/2006">
          <mc:Choice Requires="x14">
            <control shapeId="7331" r:id="rId160" name="Option Button 158">
              <controlPr defaultSize="0" autoFill="0" autoLine="0" autoPict="0">
                <anchor moveWithCells="1">
                  <from>
                    <xdr:col>0</xdr:col>
                    <xdr:colOff>0</xdr:colOff>
                    <xdr:row>95</xdr:row>
                    <xdr:rowOff>190500</xdr:rowOff>
                  </from>
                  <to>
                    <xdr:col>0</xdr:col>
                    <xdr:colOff>0</xdr:colOff>
                    <xdr:row>95</xdr:row>
                    <xdr:rowOff>190500</xdr:rowOff>
                  </to>
                </anchor>
              </controlPr>
            </control>
          </mc:Choice>
        </mc:AlternateContent>
        <mc:AlternateContent xmlns:mc="http://schemas.openxmlformats.org/markup-compatibility/2006">
          <mc:Choice Requires="x14">
            <control shapeId="7332" r:id="rId161" name="Option Button 159">
              <controlPr defaultSize="0" autoFill="0" autoLine="0" autoPict="0">
                <anchor moveWithCells="1">
                  <from>
                    <xdr:col>0</xdr:col>
                    <xdr:colOff>0</xdr:colOff>
                    <xdr:row>95</xdr:row>
                    <xdr:rowOff>76200</xdr:rowOff>
                  </from>
                  <to>
                    <xdr:col>0</xdr:col>
                    <xdr:colOff>0</xdr:colOff>
                    <xdr:row>95</xdr:row>
                    <xdr:rowOff>76200</xdr:rowOff>
                  </to>
                </anchor>
              </controlPr>
            </control>
          </mc:Choice>
        </mc:AlternateContent>
        <mc:AlternateContent xmlns:mc="http://schemas.openxmlformats.org/markup-compatibility/2006">
          <mc:Choice Requires="x14">
            <control shapeId="7334" r:id="rId162" name="Option Button 160">
              <controlPr defaultSize="0" autoFill="0" autoLine="0" autoPict="0">
                <anchor moveWithCells="1">
                  <from>
                    <xdr:col>0</xdr:col>
                    <xdr:colOff>0</xdr:colOff>
                    <xdr:row>96</xdr:row>
                    <xdr:rowOff>190500</xdr:rowOff>
                  </from>
                  <to>
                    <xdr:col>0</xdr:col>
                    <xdr:colOff>0</xdr:colOff>
                    <xdr:row>96</xdr:row>
                    <xdr:rowOff>190500</xdr:rowOff>
                  </to>
                </anchor>
              </controlPr>
            </control>
          </mc:Choice>
        </mc:AlternateContent>
        <mc:AlternateContent xmlns:mc="http://schemas.openxmlformats.org/markup-compatibility/2006">
          <mc:Choice Requires="x14">
            <control shapeId="7335" r:id="rId163" name="Option Button 161">
              <controlPr defaultSize="0" autoFill="0" autoLine="0" autoPict="0">
                <anchor moveWithCells="1">
                  <from>
                    <xdr:col>0</xdr:col>
                    <xdr:colOff>0</xdr:colOff>
                    <xdr:row>96</xdr:row>
                    <xdr:rowOff>76200</xdr:rowOff>
                  </from>
                  <to>
                    <xdr:col>0</xdr:col>
                    <xdr:colOff>0</xdr:colOff>
                    <xdr:row>96</xdr:row>
                    <xdr:rowOff>76200</xdr:rowOff>
                  </to>
                </anchor>
              </controlPr>
            </control>
          </mc:Choice>
        </mc:AlternateContent>
        <mc:AlternateContent xmlns:mc="http://schemas.openxmlformats.org/markup-compatibility/2006">
          <mc:Choice Requires="x14">
            <control shapeId="7337" r:id="rId164" name="Option Button 162">
              <controlPr defaultSize="0" autoFill="0" autoLine="0" autoPict="0">
                <anchor moveWithCells="1">
                  <from>
                    <xdr:col>0</xdr:col>
                    <xdr:colOff>0</xdr:colOff>
                    <xdr:row>97</xdr:row>
                    <xdr:rowOff>190500</xdr:rowOff>
                  </from>
                  <to>
                    <xdr:col>0</xdr:col>
                    <xdr:colOff>0</xdr:colOff>
                    <xdr:row>97</xdr:row>
                    <xdr:rowOff>190500</xdr:rowOff>
                  </to>
                </anchor>
              </controlPr>
            </control>
          </mc:Choice>
        </mc:AlternateContent>
        <mc:AlternateContent xmlns:mc="http://schemas.openxmlformats.org/markup-compatibility/2006">
          <mc:Choice Requires="x14">
            <control shapeId="7338" r:id="rId165" name="Option Button 163">
              <controlPr defaultSize="0" autoFill="0" autoLine="0" autoPict="0">
                <anchor moveWithCells="1">
                  <from>
                    <xdr:col>0</xdr:col>
                    <xdr:colOff>0</xdr:colOff>
                    <xdr:row>97</xdr:row>
                    <xdr:rowOff>76200</xdr:rowOff>
                  </from>
                  <to>
                    <xdr:col>0</xdr:col>
                    <xdr:colOff>0</xdr:colOff>
                    <xdr:row>97</xdr:row>
                    <xdr:rowOff>76200</xdr:rowOff>
                  </to>
                </anchor>
              </controlPr>
            </control>
          </mc:Choice>
        </mc:AlternateContent>
        <mc:AlternateContent xmlns:mc="http://schemas.openxmlformats.org/markup-compatibility/2006">
          <mc:Choice Requires="x14">
            <control shapeId="7340" r:id="rId166" name="Option Button 164">
              <controlPr defaultSize="0" autoFill="0" autoLine="0" autoPict="0">
                <anchor moveWithCells="1">
                  <from>
                    <xdr:col>0</xdr:col>
                    <xdr:colOff>0</xdr:colOff>
                    <xdr:row>98</xdr:row>
                    <xdr:rowOff>190500</xdr:rowOff>
                  </from>
                  <to>
                    <xdr:col>0</xdr:col>
                    <xdr:colOff>0</xdr:colOff>
                    <xdr:row>98</xdr:row>
                    <xdr:rowOff>190500</xdr:rowOff>
                  </to>
                </anchor>
              </controlPr>
            </control>
          </mc:Choice>
        </mc:AlternateContent>
        <mc:AlternateContent xmlns:mc="http://schemas.openxmlformats.org/markup-compatibility/2006">
          <mc:Choice Requires="x14">
            <control shapeId="7341" r:id="rId167" name="Option Button 165">
              <controlPr defaultSize="0" autoFill="0" autoLine="0" autoPict="0">
                <anchor moveWithCells="1">
                  <from>
                    <xdr:col>0</xdr:col>
                    <xdr:colOff>0</xdr:colOff>
                    <xdr:row>98</xdr:row>
                    <xdr:rowOff>76200</xdr:rowOff>
                  </from>
                  <to>
                    <xdr:col>0</xdr:col>
                    <xdr:colOff>0</xdr:colOff>
                    <xdr:row>98</xdr:row>
                    <xdr:rowOff>76200</xdr:rowOff>
                  </to>
                </anchor>
              </controlPr>
            </control>
          </mc:Choice>
        </mc:AlternateContent>
        <mc:AlternateContent xmlns:mc="http://schemas.openxmlformats.org/markup-compatibility/2006">
          <mc:Choice Requires="x14">
            <control shapeId="7343" r:id="rId168" name="Option Button 166">
              <controlPr defaultSize="0" autoFill="0" autoLine="0" autoPict="0">
                <anchor moveWithCells="1">
                  <from>
                    <xdr:col>0</xdr:col>
                    <xdr:colOff>0</xdr:colOff>
                    <xdr:row>99</xdr:row>
                    <xdr:rowOff>190500</xdr:rowOff>
                  </from>
                  <to>
                    <xdr:col>0</xdr:col>
                    <xdr:colOff>0</xdr:colOff>
                    <xdr:row>99</xdr:row>
                    <xdr:rowOff>190500</xdr:rowOff>
                  </to>
                </anchor>
              </controlPr>
            </control>
          </mc:Choice>
        </mc:AlternateContent>
        <mc:AlternateContent xmlns:mc="http://schemas.openxmlformats.org/markup-compatibility/2006">
          <mc:Choice Requires="x14">
            <control shapeId="7344" r:id="rId169" name="Option Button 167">
              <controlPr defaultSize="0" autoFill="0" autoLine="0" autoPict="0">
                <anchor moveWithCells="1">
                  <from>
                    <xdr:col>0</xdr:col>
                    <xdr:colOff>0</xdr:colOff>
                    <xdr:row>99</xdr:row>
                    <xdr:rowOff>76200</xdr:rowOff>
                  </from>
                  <to>
                    <xdr:col>0</xdr:col>
                    <xdr:colOff>0</xdr:colOff>
                    <xdr:row>99</xdr:row>
                    <xdr:rowOff>76200</xdr:rowOff>
                  </to>
                </anchor>
              </controlPr>
            </control>
          </mc:Choice>
        </mc:AlternateContent>
        <mc:AlternateContent xmlns:mc="http://schemas.openxmlformats.org/markup-compatibility/2006">
          <mc:Choice Requires="x14">
            <control shapeId="7346" r:id="rId170" name="Option Button 168">
              <controlPr defaultSize="0" autoFill="0" autoLine="0" autoPict="0">
                <anchor moveWithCells="1">
                  <from>
                    <xdr:col>0</xdr:col>
                    <xdr:colOff>0</xdr:colOff>
                    <xdr:row>103</xdr:row>
                    <xdr:rowOff>190500</xdr:rowOff>
                  </from>
                  <to>
                    <xdr:col>0</xdr:col>
                    <xdr:colOff>0</xdr:colOff>
                    <xdr:row>103</xdr:row>
                    <xdr:rowOff>190500</xdr:rowOff>
                  </to>
                </anchor>
              </controlPr>
            </control>
          </mc:Choice>
        </mc:AlternateContent>
        <mc:AlternateContent xmlns:mc="http://schemas.openxmlformats.org/markup-compatibility/2006">
          <mc:Choice Requires="x14">
            <control shapeId="7347" r:id="rId171" name="Option Button 169">
              <controlPr defaultSize="0" autoFill="0" autoLine="0" autoPict="0">
                <anchor moveWithCells="1">
                  <from>
                    <xdr:col>0</xdr:col>
                    <xdr:colOff>0</xdr:colOff>
                    <xdr:row>103</xdr:row>
                    <xdr:rowOff>76200</xdr:rowOff>
                  </from>
                  <to>
                    <xdr:col>0</xdr:col>
                    <xdr:colOff>0</xdr:colOff>
                    <xdr:row>103</xdr:row>
                    <xdr:rowOff>76200</xdr:rowOff>
                  </to>
                </anchor>
              </controlPr>
            </control>
          </mc:Choice>
        </mc:AlternateContent>
        <mc:AlternateContent xmlns:mc="http://schemas.openxmlformats.org/markup-compatibility/2006">
          <mc:Choice Requires="x14">
            <control shapeId="7349" r:id="rId172" name="Option Button 170">
              <controlPr defaultSize="0" autoFill="0" autoLine="0" autoPict="0">
                <anchor moveWithCells="1">
                  <from>
                    <xdr:col>0</xdr:col>
                    <xdr:colOff>0</xdr:colOff>
                    <xdr:row>106</xdr:row>
                    <xdr:rowOff>190500</xdr:rowOff>
                  </from>
                  <to>
                    <xdr:col>0</xdr:col>
                    <xdr:colOff>0</xdr:colOff>
                    <xdr:row>106</xdr:row>
                    <xdr:rowOff>190500</xdr:rowOff>
                  </to>
                </anchor>
              </controlPr>
            </control>
          </mc:Choice>
        </mc:AlternateContent>
        <mc:AlternateContent xmlns:mc="http://schemas.openxmlformats.org/markup-compatibility/2006">
          <mc:Choice Requires="x14">
            <control shapeId="7350" r:id="rId173" name="Option Button 171">
              <controlPr defaultSize="0" autoFill="0" autoLine="0" autoPict="0">
                <anchor moveWithCells="1">
                  <from>
                    <xdr:col>0</xdr:col>
                    <xdr:colOff>0</xdr:colOff>
                    <xdr:row>106</xdr:row>
                    <xdr:rowOff>76200</xdr:rowOff>
                  </from>
                  <to>
                    <xdr:col>0</xdr:col>
                    <xdr:colOff>0</xdr:colOff>
                    <xdr:row>106</xdr:row>
                    <xdr:rowOff>76200</xdr:rowOff>
                  </to>
                </anchor>
              </controlPr>
            </control>
          </mc:Choice>
        </mc:AlternateContent>
        <mc:AlternateContent xmlns:mc="http://schemas.openxmlformats.org/markup-compatibility/2006">
          <mc:Choice Requires="x14">
            <control shapeId="7352" r:id="rId174" name="Option Button 172">
              <controlPr defaultSize="0" autoFill="0" autoLine="0" autoPict="0">
                <anchor moveWithCells="1">
                  <from>
                    <xdr:col>0</xdr:col>
                    <xdr:colOff>0</xdr:colOff>
                    <xdr:row>107</xdr:row>
                    <xdr:rowOff>190500</xdr:rowOff>
                  </from>
                  <to>
                    <xdr:col>0</xdr:col>
                    <xdr:colOff>0</xdr:colOff>
                    <xdr:row>107</xdr:row>
                    <xdr:rowOff>190500</xdr:rowOff>
                  </to>
                </anchor>
              </controlPr>
            </control>
          </mc:Choice>
        </mc:AlternateContent>
        <mc:AlternateContent xmlns:mc="http://schemas.openxmlformats.org/markup-compatibility/2006">
          <mc:Choice Requires="x14">
            <control shapeId="7353" r:id="rId175" name="Option Button 173">
              <controlPr defaultSize="0" autoFill="0" autoLine="0" autoPict="0">
                <anchor moveWithCells="1">
                  <from>
                    <xdr:col>0</xdr:col>
                    <xdr:colOff>0</xdr:colOff>
                    <xdr:row>107</xdr:row>
                    <xdr:rowOff>76200</xdr:rowOff>
                  </from>
                  <to>
                    <xdr:col>0</xdr:col>
                    <xdr:colOff>0</xdr:colOff>
                    <xdr:row>107</xdr:row>
                    <xdr:rowOff>76200</xdr:rowOff>
                  </to>
                </anchor>
              </controlPr>
            </control>
          </mc:Choice>
        </mc:AlternateContent>
        <mc:AlternateContent xmlns:mc="http://schemas.openxmlformats.org/markup-compatibility/2006">
          <mc:Choice Requires="x14">
            <control shapeId="7355" r:id="rId176" name="Option Button 174">
              <controlPr defaultSize="0" autoFill="0" autoLine="0" autoPict="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356" r:id="rId177" name="Option Button 175">
              <controlPr defaultSize="0" autoFill="0" autoLine="0" autoPict="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358" r:id="rId178" name="Option Button 176">
              <controlPr defaultSize="0" autoFill="0" autoLine="0" autoPict="0">
                <anchor moveWithCells="1">
                  <from>
                    <xdr:col>0</xdr:col>
                    <xdr:colOff>0</xdr:colOff>
                    <xdr:row>111</xdr:row>
                    <xdr:rowOff>190500</xdr:rowOff>
                  </from>
                  <to>
                    <xdr:col>0</xdr:col>
                    <xdr:colOff>0</xdr:colOff>
                    <xdr:row>111</xdr:row>
                    <xdr:rowOff>190500</xdr:rowOff>
                  </to>
                </anchor>
              </controlPr>
            </control>
          </mc:Choice>
        </mc:AlternateContent>
        <mc:AlternateContent xmlns:mc="http://schemas.openxmlformats.org/markup-compatibility/2006">
          <mc:Choice Requires="x14">
            <control shapeId="7359" r:id="rId179" name="Option Button 177">
              <controlPr defaultSize="0" autoFill="0" autoLine="0" autoPict="0">
                <anchor moveWithCells="1">
                  <from>
                    <xdr:col>0</xdr:col>
                    <xdr:colOff>0</xdr:colOff>
                    <xdr:row>111</xdr:row>
                    <xdr:rowOff>76200</xdr:rowOff>
                  </from>
                  <to>
                    <xdr:col>0</xdr:col>
                    <xdr:colOff>0</xdr:colOff>
                    <xdr:row>111</xdr:row>
                    <xdr:rowOff>76200</xdr:rowOff>
                  </to>
                </anchor>
              </controlPr>
            </control>
          </mc:Choice>
        </mc:AlternateContent>
        <mc:AlternateContent xmlns:mc="http://schemas.openxmlformats.org/markup-compatibility/2006">
          <mc:Choice Requires="x14">
            <control shapeId="7361" r:id="rId180" name="Option Button 178">
              <controlPr defaultSize="0" autoFill="0" autoLine="0" autoPict="0">
                <anchor moveWithCells="1">
                  <from>
                    <xdr:col>0</xdr:col>
                    <xdr:colOff>0</xdr:colOff>
                    <xdr:row>112</xdr:row>
                    <xdr:rowOff>190500</xdr:rowOff>
                  </from>
                  <to>
                    <xdr:col>0</xdr:col>
                    <xdr:colOff>0</xdr:colOff>
                    <xdr:row>112</xdr:row>
                    <xdr:rowOff>190500</xdr:rowOff>
                  </to>
                </anchor>
              </controlPr>
            </control>
          </mc:Choice>
        </mc:AlternateContent>
        <mc:AlternateContent xmlns:mc="http://schemas.openxmlformats.org/markup-compatibility/2006">
          <mc:Choice Requires="x14">
            <control shapeId="7362" r:id="rId181" name="Option Button 179">
              <controlPr defaultSize="0" autoFill="0" autoLine="0" autoPict="0">
                <anchor moveWithCells="1">
                  <from>
                    <xdr:col>0</xdr:col>
                    <xdr:colOff>0</xdr:colOff>
                    <xdr:row>112</xdr:row>
                    <xdr:rowOff>76200</xdr:rowOff>
                  </from>
                  <to>
                    <xdr:col>0</xdr:col>
                    <xdr:colOff>0</xdr:colOff>
                    <xdr:row>112</xdr:row>
                    <xdr:rowOff>76200</xdr:rowOff>
                  </to>
                </anchor>
              </controlPr>
            </control>
          </mc:Choice>
        </mc:AlternateContent>
        <mc:AlternateContent xmlns:mc="http://schemas.openxmlformats.org/markup-compatibility/2006">
          <mc:Choice Requires="x14">
            <control shapeId="7364" r:id="rId182" name="Option Button 180">
              <controlPr defaultSize="0" autoFill="0" autoLine="0" autoPict="0">
                <anchor moveWithCells="1">
                  <from>
                    <xdr:col>0</xdr:col>
                    <xdr:colOff>0</xdr:colOff>
                    <xdr:row>113</xdr:row>
                    <xdr:rowOff>190500</xdr:rowOff>
                  </from>
                  <to>
                    <xdr:col>0</xdr:col>
                    <xdr:colOff>0</xdr:colOff>
                    <xdr:row>113</xdr:row>
                    <xdr:rowOff>190500</xdr:rowOff>
                  </to>
                </anchor>
              </controlPr>
            </control>
          </mc:Choice>
        </mc:AlternateContent>
        <mc:AlternateContent xmlns:mc="http://schemas.openxmlformats.org/markup-compatibility/2006">
          <mc:Choice Requires="x14">
            <control shapeId="7365" r:id="rId183" name="Option Button 181">
              <controlPr defaultSize="0" autoFill="0" autoLine="0" autoPict="0">
                <anchor moveWithCells="1">
                  <from>
                    <xdr:col>0</xdr:col>
                    <xdr:colOff>0</xdr:colOff>
                    <xdr:row>113</xdr:row>
                    <xdr:rowOff>76200</xdr:rowOff>
                  </from>
                  <to>
                    <xdr:col>0</xdr:col>
                    <xdr:colOff>0</xdr:colOff>
                    <xdr:row>113</xdr:row>
                    <xdr:rowOff>76200</xdr:rowOff>
                  </to>
                </anchor>
              </controlPr>
            </control>
          </mc:Choice>
        </mc:AlternateContent>
        <mc:AlternateContent xmlns:mc="http://schemas.openxmlformats.org/markup-compatibility/2006">
          <mc:Choice Requires="x14">
            <control shapeId="7367" r:id="rId184" name="Option Button 182">
              <controlPr defaultSize="0" autoFill="0" autoLine="0" autoPict="0">
                <anchor moveWithCells="1">
                  <from>
                    <xdr:col>0</xdr:col>
                    <xdr:colOff>0</xdr:colOff>
                    <xdr:row>114</xdr:row>
                    <xdr:rowOff>190500</xdr:rowOff>
                  </from>
                  <to>
                    <xdr:col>0</xdr:col>
                    <xdr:colOff>0</xdr:colOff>
                    <xdr:row>114</xdr:row>
                    <xdr:rowOff>190500</xdr:rowOff>
                  </to>
                </anchor>
              </controlPr>
            </control>
          </mc:Choice>
        </mc:AlternateContent>
        <mc:AlternateContent xmlns:mc="http://schemas.openxmlformats.org/markup-compatibility/2006">
          <mc:Choice Requires="x14">
            <control shapeId="7368" r:id="rId185" name="Option Button 183">
              <controlPr defaultSize="0" autoFill="0" autoLine="0" autoPict="0">
                <anchor moveWithCells="1">
                  <from>
                    <xdr:col>0</xdr:col>
                    <xdr:colOff>0</xdr:colOff>
                    <xdr:row>114</xdr:row>
                    <xdr:rowOff>76200</xdr:rowOff>
                  </from>
                  <to>
                    <xdr:col>0</xdr:col>
                    <xdr:colOff>0</xdr:colOff>
                    <xdr:row>114</xdr:row>
                    <xdr:rowOff>76200</xdr:rowOff>
                  </to>
                </anchor>
              </controlPr>
            </control>
          </mc:Choice>
        </mc:AlternateContent>
        <mc:AlternateContent xmlns:mc="http://schemas.openxmlformats.org/markup-compatibility/2006">
          <mc:Choice Requires="x14">
            <control shapeId="7370" r:id="rId186" name="Option Button 184">
              <controlPr defaultSize="0" autoFill="0" autoLine="0" autoPict="0">
                <anchor moveWithCells="1">
                  <from>
                    <xdr:col>0</xdr:col>
                    <xdr:colOff>0</xdr:colOff>
                    <xdr:row>117</xdr:row>
                    <xdr:rowOff>190500</xdr:rowOff>
                  </from>
                  <to>
                    <xdr:col>0</xdr:col>
                    <xdr:colOff>0</xdr:colOff>
                    <xdr:row>117</xdr:row>
                    <xdr:rowOff>190500</xdr:rowOff>
                  </to>
                </anchor>
              </controlPr>
            </control>
          </mc:Choice>
        </mc:AlternateContent>
        <mc:AlternateContent xmlns:mc="http://schemas.openxmlformats.org/markup-compatibility/2006">
          <mc:Choice Requires="x14">
            <control shapeId="7371" r:id="rId187" name="Option Button 185">
              <controlPr defaultSize="0" autoFill="0" autoLine="0" autoPict="0">
                <anchor moveWithCells="1">
                  <from>
                    <xdr:col>0</xdr:col>
                    <xdr:colOff>0</xdr:colOff>
                    <xdr:row>117</xdr:row>
                    <xdr:rowOff>76200</xdr:rowOff>
                  </from>
                  <to>
                    <xdr:col>0</xdr:col>
                    <xdr:colOff>0</xdr:colOff>
                    <xdr:row>117</xdr:row>
                    <xdr:rowOff>76200</xdr:rowOff>
                  </to>
                </anchor>
              </controlPr>
            </control>
          </mc:Choice>
        </mc:AlternateContent>
        <mc:AlternateContent xmlns:mc="http://schemas.openxmlformats.org/markup-compatibility/2006">
          <mc:Choice Requires="x14">
            <control shapeId="7373" r:id="rId188" name="Option Button 186">
              <controlPr defaultSize="0" autoFill="0" autoLine="0" autoPict="0">
                <anchor moveWithCells="1">
                  <from>
                    <xdr:col>0</xdr:col>
                    <xdr:colOff>0</xdr:colOff>
                    <xdr:row>118</xdr:row>
                    <xdr:rowOff>190500</xdr:rowOff>
                  </from>
                  <to>
                    <xdr:col>0</xdr:col>
                    <xdr:colOff>0</xdr:colOff>
                    <xdr:row>118</xdr:row>
                    <xdr:rowOff>190500</xdr:rowOff>
                  </to>
                </anchor>
              </controlPr>
            </control>
          </mc:Choice>
        </mc:AlternateContent>
        <mc:AlternateContent xmlns:mc="http://schemas.openxmlformats.org/markup-compatibility/2006">
          <mc:Choice Requires="x14">
            <control shapeId="7374" r:id="rId189" name="Option Button 187">
              <controlPr defaultSize="0" autoFill="0" autoLine="0" autoPict="0">
                <anchor moveWithCells="1">
                  <from>
                    <xdr:col>0</xdr:col>
                    <xdr:colOff>0</xdr:colOff>
                    <xdr:row>118</xdr:row>
                    <xdr:rowOff>76200</xdr:rowOff>
                  </from>
                  <to>
                    <xdr:col>0</xdr:col>
                    <xdr:colOff>0</xdr:colOff>
                    <xdr:row>118</xdr:row>
                    <xdr:rowOff>76200</xdr:rowOff>
                  </to>
                </anchor>
              </controlPr>
            </control>
          </mc:Choice>
        </mc:AlternateContent>
        <mc:AlternateContent xmlns:mc="http://schemas.openxmlformats.org/markup-compatibility/2006">
          <mc:Choice Requires="x14">
            <control shapeId="7376" r:id="rId190" name="Option Button 188">
              <controlPr defaultSize="0" autoFill="0" autoLine="0" autoPict="0">
                <anchor moveWithCells="1">
                  <from>
                    <xdr:col>0</xdr:col>
                    <xdr:colOff>0</xdr:colOff>
                    <xdr:row>119</xdr:row>
                    <xdr:rowOff>190500</xdr:rowOff>
                  </from>
                  <to>
                    <xdr:col>0</xdr:col>
                    <xdr:colOff>0</xdr:colOff>
                    <xdr:row>119</xdr:row>
                    <xdr:rowOff>190500</xdr:rowOff>
                  </to>
                </anchor>
              </controlPr>
            </control>
          </mc:Choice>
        </mc:AlternateContent>
        <mc:AlternateContent xmlns:mc="http://schemas.openxmlformats.org/markup-compatibility/2006">
          <mc:Choice Requires="x14">
            <control shapeId="7377" r:id="rId191" name="Option Button 189">
              <controlPr defaultSize="0" autoFill="0" autoLine="0" autoPict="0">
                <anchor moveWithCells="1">
                  <from>
                    <xdr:col>0</xdr:col>
                    <xdr:colOff>0</xdr:colOff>
                    <xdr:row>119</xdr:row>
                    <xdr:rowOff>76200</xdr:rowOff>
                  </from>
                  <to>
                    <xdr:col>0</xdr:col>
                    <xdr:colOff>0</xdr:colOff>
                    <xdr:row>119</xdr:row>
                    <xdr:rowOff>76200</xdr:rowOff>
                  </to>
                </anchor>
              </controlPr>
            </control>
          </mc:Choice>
        </mc:AlternateContent>
        <mc:AlternateContent xmlns:mc="http://schemas.openxmlformats.org/markup-compatibility/2006">
          <mc:Choice Requires="x14">
            <control shapeId="7379" r:id="rId192" name="Option Button 190">
              <controlPr defaultSize="0" autoFill="0" autoLine="0" autoPict="0">
                <anchor moveWithCells="1">
                  <from>
                    <xdr:col>0</xdr:col>
                    <xdr:colOff>0</xdr:colOff>
                    <xdr:row>120</xdr:row>
                    <xdr:rowOff>190500</xdr:rowOff>
                  </from>
                  <to>
                    <xdr:col>0</xdr:col>
                    <xdr:colOff>0</xdr:colOff>
                    <xdr:row>120</xdr:row>
                    <xdr:rowOff>190500</xdr:rowOff>
                  </to>
                </anchor>
              </controlPr>
            </control>
          </mc:Choice>
        </mc:AlternateContent>
        <mc:AlternateContent xmlns:mc="http://schemas.openxmlformats.org/markup-compatibility/2006">
          <mc:Choice Requires="x14">
            <control shapeId="7380" r:id="rId193" name="Option Button 191">
              <controlPr defaultSize="0" autoFill="0" autoLine="0" autoPict="0">
                <anchor moveWithCells="1">
                  <from>
                    <xdr:col>0</xdr:col>
                    <xdr:colOff>0</xdr:colOff>
                    <xdr:row>120</xdr:row>
                    <xdr:rowOff>76200</xdr:rowOff>
                  </from>
                  <to>
                    <xdr:col>0</xdr:col>
                    <xdr:colOff>0</xdr:colOff>
                    <xdr:row>120</xdr:row>
                    <xdr:rowOff>76200</xdr:rowOff>
                  </to>
                </anchor>
              </controlPr>
            </control>
          </mc:Choice>
        </mc:AlternateContent>
        <mc:AlternateContent xmlns:mc="http://schemas.openxmlformats.org/markup-compatibility/2006">
          <mc:Choice Requires="x14">
            <control shapeId="7382" r:id="rId194" name="Option Button 192">
              <controlPr defaultSize="0" autoFill="0" autoLine="0" autoPict="0">
                <anchor moveWithCells="1">
                  <from>
                    <xdr:col>0</xdr:col>
                    <xdr:colOff>0</xdr:colOff>
                    <xdr:row>124</xdr:row>
                    <xdr:rowOff>190500</xdr:rowOff>
                  </from>
                  <to>
                    <xdr:col>0</xdr:col>
                    <xdr:colOff>0</xdr:colOff>
                    <xdr:row>124</xdr:row>
                    <xdr:rowOff>190500</xdr:rowOff>
                  </to>
                </anchor>
              </controlPr>
            </control>
          </mc:Choice>
        </mc:AlternateContent>
        <mc:AlternateContent xmlns:mc="http://schemas.openxmlformats.org/markup-compatibility/2006">
          <mc:Choice Requires="x14">
            <control shapeId="7383" r:id="rId195" name="Option Button 193">
              <controlPr defaultSize="0" autoFill="0" autoLine="0" autoPict="0">
                <anchor moveWithCells="1">
                  <from>
                    <xdr:col>0</xdr:col>
                    <xdr:colOff>0</xdr:colOff>
                    <xdr:row>124</xdr:row>
                    <xdr:rowOff>76200</xdr:rowOff>
                  </from>
                  <to>
                    <xdr:col>0</xdr:col>
                    <xdr:colOff>0</xdr:colOff>
                    <xdr:row>124</xdr:row>
                    <xdr:rowOff>76200</xdr:rowOff>
                  </to>
                </anchor>
              </controlPr>
            </control>
          </mc:Choice>
        </mc:AlternateContent>
        <mc:AlternateContent xmlns:mc="http://schemas.openxmlformats.org/markup-compatibility/2006">
          <mc:Choice Requires="x14">
            <control shapeId="7385" r:id="rId196" name="Option Button 194">
              <controlPr defaultSize="0" autoFill="0" autoLine="0" autoPict="0">
                <anchor moveWithCells="1">
                  <from>
                    <xdr:col>0</xdr:col>
                    <xdr:colOff>0</xdr:colOff>
                    <xdr:row>125</xdr:row>
                    <xdr:rowOff>190500</xdr:rowOff>
                  </from>
                  <to>
                    <xdr:col>0</xdr:col>
                    <xdr:colOff>0</xdr:colOff>
                    <xdr:row>125</xdr:row>
                    <xdr:rowOff>190500</xdr:rowOff>
                  </to>
                </anchor>
              </controlPr>
            </control>
          </mc:Choice>
        </mc:AlternateContent>
        <mc:AlternateContent xmlns:mc="http://schemas.openxmlformats.org/markup-compatibility/2006">
          <mc:Choice Requires="x14">
            <control shapeId="7386" r:id="rId197" name="Option Button 195">
              <controlPr defaultSize="0" autoFill="0" autoLine="0" autoPict="0">
                <anchor moveWithCells="1">
                  <from>
                    <xdr:col>0</xdr:col>
                    <xdr:colOff>0</xdr:colOff>
                    <xdr:row>125</xdr:row>
                    <xdr:rowOff>76200</xdr:rowOff>
                  </from>
                  <to>
                    <xdr:col>0</xdr:col>
                    <xdr:colOff>0</xdr:colOff>
                    <xdr:row>125</xdr:row>
                    <xdr:rowOff>76200</xdr:rowOff>
                  </to>
                </anchor>
              </controlPr>
            </control>
          </mc:Choice>
        </mc:AlternateContent>
        <mc:AlternateContent xmlns:mc="http://schemas.openxmlformats.org/markup-compatibility/2006">
          <mc:Choice Requires="x14">
            <control shapeId="7388" r:id="rId198" name="Option Button 196">
              <controlPr defaultSize="0" autoFill="0" autoLine="0" autoPict="0">
                <anchor moveWithCells="1">
                  <from>
                    <xdr:col>0</xdr:col>
                    <xdr:colOff>0</xdr:colOff>
                    <xdr:row>126</xdr:row>
                    <xdr:rowOff>190500</xdr:rowOff>
                  </from>
                  <to>
                    <xdr:col>0</xdr:col>
                    <xdr:colOff>0</xdr:colOff>
                    <xdr:row>126</xdr:row>
                    <xdr:rowOff>190500</xdr:rowOff>
                  </to>
                </anchor>
              </controlPr>
            </control>
          </mc:Choice>
        </mc:AlternateContent>
        <mc:AlternateContent xmlns:mc="http://schemas.openxmlformats.org/markup-compatibility/2006">
          <mc:Choice Requires="x14">
            <control shapeId="7389" r:id="rId199" name="Option Button 197">
              <controlPr defaultSize="0" autoFill="0" autoLine="0" autoPict="0">
                <anchor moveWithCells="1">
                  <from>
                    <xdr:col>0</xdr:col>
                    <xdr:colOff>0</xdr:colOff>
                    <xdr:row>126</xdr:row>
                    <xdr:rowOff>76200</xdr:rowOff>
                  </from>
                  <to>
                    <xdr:col>0</xdr:col>
                    <xdr:colOff>0</xdr:colOff>
                    <xdr:row>126</xdr:row>
                    <xdr:rowOff>76200</xdr:rowOff>
                  </to>
                </anchor>
              </controlPr>
            </control>
          </mc:Choice>
        </mc:AlternateContent>
        <mc:AlternateContent xmlns:mc="http://schemas.openxmlformats.org/markup-compatibility/2006">
          <mc:Choice Requires="x14">
            <control shapeId="7391" r:id="rId200" name="Option Button 198">
              <controlPr defaultSize="0" autoFill="0" autoLine="0" autoPict="0">
                <anchor moveWithCells="1">
                  <from>
                    <xdr:col>0</xdr:col>
                    <xdr:colOff>0</xdr:colOff>
                    <xdr:row>129</xdr:row>
                    <xdr:rowOff>190500</xdr:rowOff>
                  </from>
                  <to>
                    <xdr:col>0</xdr:col>
                    <xdr:colOff>0</xdr:colOff>
                    <xdr:row>129</xdr:row>
                    <xdr:rowOff>190500</xdr:rowOff>
                  </to>
                </anchor>
              </controlPr>
            </control>
          </mc:Choice>
        </mc:AlternateContent>
        <mc:AlternateContent xmlns:mc="http://schemas.openxmlformats.org/markup-compatibility/2006">
          <mc:Choice Requires="x14">
            <control shapeId="7392" r:id="rId201" name="Option Button 199">
              <controlPr defaultSize="0" autoFill="0" autoLine="0" autoPict="0">
                <anchor moveWithCells="1">
                  <from>
                    <xdr:col>0</xdr:col>
                    <xdr:colOff>0</xdr:colOff>
                    <xdr:row>129</xdr:row>
                    <xdr:rowOff>76200</xdr:rowOff>
                  </from>
                  <to>
                    <xdr:col>0</xdr:col>
                    <xdr:colOff>0</xdr:colOff>
                    <xdr:row>129</xdr:row>
                    <xdr:rowOff>76200</xdr:rowOff>
                  </to>
                </anchor>
              </controlPr>
            </control>
          </mc:Choice>
        </mc:AlternateContent>
        <mc:AlternateContent xmlns:mc="http://schemas.openxmlformats.org/markup-compatibility/2006">
          <mc:Choice Requires="x14">
            <control shapeId="7394" r:id="rId202" name="Option Button 200">
              <controlPr defaultSize="0" autoFill="0" autoLine="0" autoPict="0">
                <anchor moveWithCells="1">
                  <from>
                    <xdr:col>0</xdr:col>
                    <xdr:colOff>0</xdr:colOff>
                    <xdr:row>130</xdr:row>
                    <xdr:rowOff>190500</xdr:rowOff>
                  </from>
                  <to>
                    <xdr:col>0</xdr:col>
                    <xdr:colOff>0</xdr:colOff>
                    <xdr:row>130</xdr:row>
                    <xdr:rowOff>190500</xdr:rowOff>
                  </to>
                </anchor>
              </controlPr>
            </control>
          </mc:Choice>
        </mc:AlternateContent>
        <mc:AlternateContent xmlns:mc="http://schemas.openxmlformats.org/markup-compatibility/2006">
          <mc:Choice Requires="x14">
            <control shapeId="7395" r:id="rId203" name="Option Button 201">
              <controlPr defaultSize="0" autoFill="0" autoLine="0" autoPict="0">
                <anchor moveWithCells="1">
                  <from>
                    <xdr:col>0</xdr:col>
                    <xdr:colOff>0</xdr:colOff>
                    <xdr:row>130</xdr:row>
                    <xdr:rowOff>76200</xdr:rowOff>
                  </from>
                  <to>
                    <xdr:col>0</xdr:col>
                    <xdr:colOff>0</xdr:colOff>
                    <xdr:row>130</xdr:row>
                    <xdr:rowOff>76200</xdr:rowOff>
                  </to>
                </anchor>
              </controlPr>
            </control>
          </mc:Choice>
        </mc:AlternateContent>
        <mc:AlternateContent xmlns:mc="http://schemas.openxmlformats.org/markup-compatibility/2006">
          <mc:Choice Requires="x14">
            <control shapeId="7397" r:id="rId204" name="Option Button 202">
              <controlPr defaultSize="0" autoFill="0" autoLine="0" autoPict="0">
                <anchor moveWithCells="1">
                  <from>
                    <xdr:col>0</xdr:col>
                    <xdr:colOff>0</xdr:colOff>
                    <xdr:row>133</xdr:row>
                    <xdr:rowOff>190500</xdr:rowOff>
                  </from>
                  <to>
                    <xdr:col>0</xdr:col>
                    <xdr:colOff>0</xdr:colOff>
                    <xdr:row>133</xdr:row>
                    <xdr:rowOff>190500</xdr:rowOff>
                  </to>
                </anchor>
              </controlPr>
            </control>
          </mc:Choice>
        </mc:AlternateContent>
        <mc:AlternateContent xmlns:mc="http://schemas.openxmlformats.org/markup-compatibility/2006">
          <mc:Choice Requires="x14">
            <control shapeId="7398" r:id="rId205" name="Option Button 203">
              <controlPr defaultSize="0" autoFill="0" autoLine="0" autoPict="0">
                <anchor moveWithCells="1">
                  <from>
                    <xdr:col>0</xdr:col>
                    <xdr:colOff>0</xdr:colOff>
                    <xdr:row>133</xdr:row>
                    <xdr:rowOff>76200</xdr:rowOff>
                  </from>
                  <to>
                    <xdr:col>0</xdr:col>
                    <xdr:colOff>0</xdr:colOff>
                    <xdr:row>133</xdr:row>
                    <xdr:rowOff>76200</xdr:rowOff>
                  </to>
                </anchor>
              </controlPr>
            </control>
          </mc:Choice>
        </mc:AlternateContent>
        <mc:AlternateContent xmlns:mc="http://schemas.openxmlformats.org/markup-compatibility/2006">
          <mc:Choice Requires="x14">
            <control shapeId="7400" r:id="rId206" name="Option Button 204">
              <controlPr defaultSize="0" autoFill="0" autoLine="0" autoPict="0">
                <anchor moveWithCells="1">
                  <from>
                    <xdr:col>0</xdr:col>
                    <xdr:colOff>0</xdr:colOff>
                    <xdr:row>134</xdr:row>
                    <xdr:rowOff>190500</xdr:rowOff>
                  </from>
                  <to>
                    <xdr:col>0</xdr:col>
                    <xdr:colOff>0</xdr:colOff>
                    <xdr:row>134</xdr:row>
                    <xdr:rowOff>190500</xdr:rowOff>
                  </to>
                </anchor>
              </controlPr>
            </control>
          </mc:Choice>
        </mc:AlternateContent>
        <mc:AlternateContent xmlns:mc="http://schemas.openxmlformats.org/markup-compatibility/2006">
          <mc:Choice Requires="x14">
            <control shapeId="7401" r:id="rId207" name="Option Button 205">
              <controlPr defaultSize="0" autoFill="0" autoLine="0" autoPict="0">
                <anchor moveWithCells="1">
                  <from>
                    <xdr:col>0</xdr:col>
                    <xdr:colOff>0</xdr:colOff>
                    <xdr:row>134</xdr:row>
                    <xdr:rowOff>76200</xdr:rowOff>
                  </from>
                  <to>
                    <xdr:col>0</xdr:col>
                    <xdr:colOff>0</xdr:colOff>
                    <xdr:row>134</xdr:row>
                    <xdr:rowOff>76200</xdr:rowOff>
                  </to>
                </anchor>
              </controlPr>
            </control>
          </mc:Choice>
        </mc:AlternateContent>
        <mc:AlternateContent xmlns:mc="http://schemas.openxmlformats.org/markup-compatibility/2006">
          <mc:Choice Requires="x14">
            <control shapeId="7403" r:id="rId208" name="Option Button 206">
              <controlPr defaultSize="0" autoFill="0" autoLine="0" autoPict="0">
                <anchor moveWithCells="1">
                  <from>
                    <xdr:col>0</xdr:col>
                    <xdr:colOff>0</xdr:colOff>
                    <xdr:row>135</xdr:row>
                    <xdr:rowOff>190500</xdr:rowOff>
                  </from>
                  <to>
                    <xdr:col>0</xdr:col>
                    <xdr:colOff>0</xdr:colOff>
                    <xdr:row>135</xdr:row>
                    <xdr:rowOff>190500</xdr:rowOff>
                  </to>
                </anchor>
              </controlPr>
            </control>
          </mc:Choice>
        </mc:AlternateContent>
        <mc:AlternateContent xmlns:mc="http://schemas.openxmlformats.org/markup-compatibility/2006">
          <mc:Choice Requires="x14">
            <control shapeId="7404" r:id="rId209" name="Option Button 207">
              <controlPr defaultSize="0" autoFill="0" autoLine="0" autoPict="0">
                <anchor moveWithCells="1">
                  <from>
                    <xdr:col>0</xdr:col>
                    <xdr:colOff>0</xdr:colOff>
                    <xdr:row>135</xdr:row>
                    <xdr:rowOff>76200</xdr:rowOff>
                  </from>
                  <to>
                    <xdr:col>0</xdr:col>
                    <xdr:colOff>0</xdr:colOff>
                    <xdr:row>135</xdr:row>
                    <xdr:rowOff>76200</xdr:rowOff>
                  </to>
                </anchor>
              </controlPr>
            </control>
          </mc:Choice>
        </mc:AlternateContent>
        <mc:AlternateContent xmlns:mc="http://schemas.openxmlformats.org/markup-compatibility/2006">
          <mc:Choice Requires="x14">
            <control shapeId="7406" r:id="rId210" name="Option Button 208">
              <controlPr defaultSize="0" autoFill="0" autoLine="0" autoPict="0">
                <anchor moveWithCells="1">
                  <from>
                    <xdr:col>0</xdr:col>
                    <xdr:colOff>0</xdr:colOff>
                    <xdr:row>136</xdr:row>
                    <xdr:rowOff>190500</xdr:rowOff>
                  </from>
                  <to>
                    <xdr:col>0</xdr:col>
                    <xdr:colOff>0</xdr:colOff>
                    <xdr:row>136</xdr:row>
                    <xdr:rowOff>190500</xdr:rowOff>
                  </to>
                </anchor>
              </controlPr>
            </control>
          </mc:Choice>
        </mc:AlternateContent>
        <mc:AlternateContent xmlns:mc="http://schemas.openxmlformats.org/markup-compatibility/2006">
          <mc:Choice Requires="x14">
            <control shapeId="7407" r:id="rId211" name="Option Button 209">
              <controlPr defaultSize="0" autoFill="0" autoLine="0" autoPict="0">
                <anchor moveWithCells="1">
                  <from>
                    <xdr:col>0</xdr:col>
                    <xdr:colOff>0</xdr:colOff>
                    <xdr:row>136</xdr:row>
                    <xdr:rowOff>76200</xdr:rowOff>
                  </from>
                  <to>
                    <xdr:col>0</xdr:col>
                    <xdr:colOff>0</xdr:colOff>
                    <xdr:row>136</xdr:row>
                    <xdr:rowOff>76200</xdr:rowOff>
                  </to>
                </anchor>
              </controlPr>
            </control>
          </mc:Choice>
        </mc:AlternateContent>
        <mc:AlternateContent xmlns:mc="http://schemas.openxmlformats.org/markup-compatibility/2006">
          <mc:Choice Requires="x14">
            <control shapeId="7409" r:id="rId212" name="Option Button 210">
              <controlPr defaultSize="0" autoFill="0" autoLine="0" autoPict="0">
                <anchor moveWithCells="1">
                  <from>
                    <xdr:col>0</xdr:col>
                    <xdr:colOff>0</xdr:colOff>
                    <xdr:row>139</xdr:row>
                    <xdr:rowOff>190500</xdr:rowOff>
                  </from>
                  <to>
                    <xdr:col>0</xdr:col>
                    <xdr:colOff>0</xdr:colOff>
                    <xdr:row>139</xdr:row>
                    <xdr:rowOff>190500</xdr:rowOff>
                  </to>
                </anchor>
              </controlPr>
            </control>
          </mc:Choice>
        </mc:AlternateContent>
        <mc:AlternateContent xmlns:mc="http://schemas.openxmlformats.org/markup-compatibility/2006">
          <mc:Choice Requires="x14">
            <control shapeId="7410" r:id="rId213" name="Option Button 211">
              <controlPr defaultSize="0" autoFill="0" autoLine="0" autoPict="0">
                <anchor moveWithCells="1">
                  <from>
                    <xdr:col>0</xdr:col>
                    <xdr:colOff>0</xdr:colOff>
                    <xdr:row>139</xdr:row>
                    <xdr:rowOff>76200</xdr:rowOff>
                  </from>
                  <to>
                    <xdr:col>0</xdr:col>
                    <xdr:colOff>0</xdr:colOff>
                    <xdr:row>139</xdr:row>
                    <xdr:rowOff>76200</xdr:rowOff>
                  </to>
                </anchor>
              </controlPr>
            </control>
          </mc:Choice>
        </mc:AlternateContent>
        <mc:AlternateContent xmlns:mc="http://schemas.openxmlformats.org/markup-compatibility/2006">
          <mc:Choice Requires="x14">
            <control shapeId="7412" r:id="rId214" name="Option Button 212">
              <controlPr defaultSize="0" autoFill="0" autoLine="0" autoPict="0">
                <anchor moveWithCells="1">
                  <from>
                    <xdr:col>0</xdr:col>
                    <xdr:colOff>0</xdr:colOff>
                    <xdr:row>140</xdr:row>
                    <xdr:rowOff>190500</xdr:rowOff>
                  </from>
                  <to>
                    <xdr:col>0</xdr:col>
                    <xdr:colOff>0</xdr:colOff>
                    <xdr:row>140</xdr:row>
                    <xdr:rowOff>190500</xdr:rowOff>
                  </to>
                </anchor>
              </controlPr>
            </control>
          </mc:Choice>
        </mc:AlternateContent>
        <mc:AlternateContent xmlns:mc="http://schemas.openxmlformats.org/markup-compatibility/2006">
          <mc:Choice Requires="x14">
            <control shapeId="7413" r:id="rId215" name="Option Button 213">
              <controlPr defaultSize="0" autoFill="0" autoLine="0" autoPict="0">
                <anchor moveWithCells="1">
                  <from>
                    <xdr:col>0</xdr:col>
                    <xdr:colOff>0</xdr:colOff>
                    <xdr:row>140</xdr:row>
                    <xdr:rowOff>76200</xdr:rowOff>
                  </from>
                  <to>
                    <xdr:col>0</xdr:col>
                    <xdr:colOff>0</xdr:colOff>
                    <xdr:row>140</xdr:row>
                    <xdr:rowOff>76200</xdr:rowOff>
                  </to>
                </anchor>
              </controlPr>
            </control>
          </mc:Choice>
        </mc:AlternateContent>
        <mc:AlternateContent xmlns:mc="http://schemas.openxmlformats.org/markup-compatibility/2006">
          <mc:Choice Requires="x14">
            <control shapeId="7415" r:id="rId216" name="Option Button 214">
              <controlPr defaultSize="0" autoFill="0" autoLine="0" autoPict="0">
                <anchor moveWithCells="1">
                  <from>
                    <xdr:col>0</xdr:col>
                    <xdr:colOff>0</xdr:colOff>
                    <xdr:row>141</xdr:row>
                    <xdr:rowOff>190500</xdr:rowOff>
                  </from>
                  <to>
                    <xdr:col>0</xdr:col>
                    <xdr:colOff>0</xdr:colOff>
                    <xdr:row>141</xdr:row>
                    <xdr:rowOff>190500</xdr:rowOff>
                  </to>
                </anchor>
              </controlPr>
            </control>
          </mc:Choice>
        </mc:AlternateContent>
        <mc:AlternateContent xmlns:mc="http://schemas.openxmlformats.org/markup-compatibility/2006">
          <mc:Choice Requires="x14">
            <control shapeId="7416" r:id="rId217" name="Option Button 215">
              <controlPr defaultSize="0" autoFill="0" autoLine="0" autoPict="0">
                <anchor moveWithCells="1">
                  <from>
                    <xdr:col>0</xdr:col>
                    <xdr:colOff>0</xdr:colOff>
                    <xdr:row>141</xdr:row>
                    <xdr:rowOff>76200</xdr:rowOff>
                  </from>
                  <to>
                    <xdr:col>0</xdr:col>
                    <xdr:colOff>0</xdr:colOff>
                    <xdr:row>141</xdr:row>
                    <xdr:rowOff>76200</xdr:rowOff>
                  </to>
                </anchor>
              </controlPr>
            </control>
          </mc:Choice>
        </mc:AlternateContent>
        <mc:AlternateContent xmlns:mc="http://schemas.openxmlformats.org/markup-compatibility/2006">
          <mc:Choice Requires="x14">
            <control shapeId="7417" r:id="rId218" name="Check Box 216">
              <controlPr defaultSize="0" autoFill="0" autoLine="0" autoPict="0">
                <anchor moveWithCells="1">
                  <from>
                    <xdr:col>6</xdr:col>
                    <xdr:colOff>12700</xdr:colOff>
                    <xdr:row>38</xdr:row>
                    <xdr:rowOff>12700</xdr:rowOff>
                  </from>
                  <to>
                    <xdr:col>7</xdr:col>
                    <xdr:colOff>12700</xdr:colOff>
                    <xdr:row>39</xdr:row>
                    <xdr:rowOff>12700</xdr:rowOff>
                  </to>
                </anchor>
              </controlPr>
            </control>
          </mc:Choice>
        </mc:AlternateContent>
        <mc:AlternateContent xmlns:mc="http://schemas.openxmlformats.org/markup-compatibility/2006">
          <mc:Choice Requires="x14">
            <control shapeId="7418" r:id="rId219" name="Check Box 217">
              <controlPr defaultSize="0" autoFill="0" autoLine="0" autoPict="0">
                <anchor moveWithCells="1">
                  <from>
                    <xdr:col>6</xdr:col>
                    <xdr:colOff>12700</xdr:colOff>
                    <xdr:row>39</xdr:row>
                    <xdr:rowOff>12700</xdr:rowOff>
                  </from>
                  <to>
                    <xdr:col>7</xdr:col>
                    <xdr:colOff>12700</xdr:colOff>
                    <xdr:row>40</xdr:row>
                    <xdr:rowOff>0</xdr:rowOff>
                  </to>
                </anchor>
              </controlPr>
            </control>
          </mc:Choice>
        </mc:AlternateContent>
        <mc:AlternateContent xmlns:mc="http://schemas.openxmlformats.org/markup-compatibility/2006">
          <mc:Choice Requires="x14">
            <control shapeId="7419" r:id="rId220" name="Check Box 218">
              <controlPr defaultSize="0" autoFill="0" autoLine="0" autoPict="0">
                <anchor moveWithCells="1">
                  <from>
                    <xdr:col>6</xdr:col>
                    <xdr:colOff>12700</xdr:colOff>
                    <xdr:row>40</xdr:row>
                    <xdr:rowOff>12700</xdr:rowOff>
                  </from>
                  <to>
                    <xdr:col>7</xdr:col>
                    <xdr:colOff>12700</xdr:colOff>
                    <xdr:row>41</xdr:row>
                    <xdr:rowOff>38100</xdr:rowOff>
                  </to>
                </anchor>
              </controlPr>
            </control>
          </mc:Choice>
        </mc:AlternateContent>
        <mc:AlternateContent xmlns:mc="http://schemas.openxmlformats.org/markup-compatibility/2006">
          <mc:Choice Requires="x14">
            <control shapeId="7420" r:id="rId221" name="Check Box 219">
              <controlPr defaultSize="0" autoFill="0" autoLine="0" autoPict="0">
                <anchor moveWithCells="1">
                  <from>
                    <xdr:col>6</xdr:col>
                    <xdr:colOff>12700</xdr:colOff>
                    <xdr:row>41</xdr:row>
                    <xdr:rowOff>12700</xdr:rowOff>
                  </from>
                  <to>
                    <xdr:col>7</xdr:col>
                    <xdr:colOff>12700</xdr:colOff>
                    <xdr:row>42</xdr:row>
                    <xdr:rowOff>12700</xdr:rowOff>
                  </to>
                </anchor>
              </controlPr>
            </control>
          </mc:Choice>
        </mc:AlternateContent>
        <mc:AlternateContent xmlns:mc="http://schemas.openxmlformats.org/markup-compatibility/2006">
          <mc:Choice Requires="x14">
            <control shapeId="7421" r:id="rId222" name="Check Box 220">
              <controlPr defaultSize="0" autoFill="0" autoLine="0" autoPict="0">
                <anchor moveWithCells="1">
                  <from>
                    <xdr:col>6</xdr:col>
                    <xdr:colOff>12700</xdr:colOff>
                    <xdr:row>42</xdr:row>
                    <xdr:rowOff>12700</xdr:rowOff>
                  </from>
                  <to>
                    <xdr:col>7</xdr:col>
                    <xdr:colOff>12700</xdr:colOff>
                    <xdr:row>43</xdr:row>
                    <xdr:rowOff>0</xdr:rowOff>
                  </to>
                </anchor>
              </controlPr>
            </control>
          </mc:Choice>
        </mc:AlternateContent>
        <mc:AlternateContent xmlns:mc="http://schemas.openxmlformats.org/markup-compatibility/2006">
          <mc:Choice Requires="x14">
            <control shapeId="7422" r:id="rId223" name="Check Box 221">
              <controlPr defaultSize="0" autoFill="0" autoLine="0" autoPict="0">
                <anchor moveWithCells="1">
                  <from>
                    <xdr:col>6</xdr:col>
                    <xdr:colOff>12700</xdr:colOff>
                    <xdr:row>43</xdr:row>
                    <xdr:rowOff>12700</xdr:rowOff>
                  </from>
                  <to>
                    <xdr:col>7</xdr:col>
                    <xdr:colOff>12700</xdr:colOff>
                    <xdr:row>43</xdr:row>
                    <xdr:rowOff>419100</xdr:rowOff>
                  </to>
                </anchor>
              </controlPr>
            </control>
          </mc:Choice>
        </mc:AlternateContent>
        <mc:AlternateContent xmlns:mc="http://schemas.openxmlformats.org/markup-compatibility/2006">
          <mc:Choice Requires="x14">
            <control shapeId="7423" r:id="rId224" name="Check Box 222">
              <controlPr defaultSize="0" autoFill="0" autoLine="0" autoPict="0">
                <anchor moveWithCells="1">
                  <from>
                    <xdr:col>6</xdr:col>
                    <xdr:colOff>12700</xdr:colOff>
                    <xdr:row>44</xdr:row>
                    <xdr:rowOff>12700</xdr:rowOff>
                  </from>
                  <to>
                    <xdr:col>7</xdr:col>
                    <xdr:colOff>12700</xdr:colOff>
                    <xdr:row>45</xdr:row>
                    <xdr:rowOff>63500</xdr:rowOff>
                  </to>
                </anchor>
              </controlPr>
            </control>
          </mc:Choice>
        </mc:AlternateContent>
        <mc:AlternateContent xmlns:mc="http://schemas.openxmlformats.org/markup-compatibility/2006">
          <mc:Choice Requires="x14">
            <control shapeId="7424" r:id="rId225" name="Check Box 223">
              <controlPr defaultSize="0" autoFill="0" autoLine="0" autoPict="0">
                <anchor moveWithCells="1">
                  <from>
                    <xdr:col>6</xdr:col>
                    <xdr:colOff>12700</xdr:colOff>
                    <xdr:row>45</xdr:row>
                    <xdr:rowOff>12700</xdr:rowOff>
                  </from>
                  <to>
                    <xdr:col>7</xdr:col>
                    <xdr:colOff>12700</xdr:colOff>
                    <xdr:row>46</xdr:row>
                    <xdr:rowOff>0</xdr:rowOff>
                  </to>
                </anchor>
              </controlPr>
            </control>
          </mc:Choice>
        </mc:AlternateContent>
        <mc:AlternateContent xmlns:mc="http://schemas.openxmlformats.org/markup-compatibility/2006">
          <mc:Choice Requires="x14">
            <control shapeId="7425" r:id="rId226" name="Check Box 224">
              <controlPr defaultSize="0" autoFill="0" autoLine="0" autoPict="0">
                <anchor moveWithCells="1">
                  <from>
                    <xdr:col>6</xdr:col>
                    <xdr:colOff>12700</xdr:colOff>
                    <xdr:row>46</xdr:row>
                    <xdr:rowOff>12700</xdr:rowOff>
                  </from>
                  <to>
                    <xdr:col>7</xdr:col>
                    <xdr:colOff>12700</xdr:colOff>
                    <xdr:row>46</xdr:row>
                    <xdr:rowOff>419100</xdr:rowOff>
                  </to>
                </anchor>
              </controlPr>
            </control>
          </mc:Choice>
        </mc:AlternateContent>
        <mc:AlternateContent xmlns:mc="http://schemas.openxmlformats.org/markup-compatibility/2006">
          <mc:Choice Requires="x14">
            <control shapeId="7426" r:id="rId227" name="Check Box 225">
              <controlPr defaultSize="0" autoFill="0" autoLine="0" autoPict="0">
                <anchor moveWithCells="1">
                  <from>
                    <xdr:col>6</xdr:col>
                    <xdr:colOff>12700</xdr:colOff>
                    <xdr:row>49</xdr:row>
                    <xdr:rowOff>12700</xdr:rowOff>
                  </from>
                  <to>
                    <xdr:col>7</xdr:col>
                    <xdr:colOff>12700</xdr:colOff>
                    <xdr:row>50</xdr:row>
                    <xdr:rowOff>38100</xdr:rowOff>
                  </to>
                </anchor>
              </controlPr>
            </control>
          </mc:Choice>
        </mc:AlternateContent>
        <mc:AlternateContent xmlns:mc="http://schemas.openxmlformats.org/markup-compatibility/2006">
          <mc:Choice Requires="x14">
            <control shapeId="7427" r:id="rId228" name="Check Box 226">
              <controlPr defaultSize="0" autoFill="0" autoLine="0" autoPict="0">
                <anchor moveWithCells="1">
                  <from>
                    <xdr:col>6</xdr:col>
                    <xdr:colOff>12700</xdr:colOff>
                    <xdr:row>50</xdr:row>
                    <xdr:rowOff>12700</xdr:rowOff>
                  </from>
                  <to>
                    <xdr:col>7</xdr:col>
                    <xdr:colOff>12700</xdr:colOff>
                    <xdr:row>51</xdr:row>
                    <xdr:rowOff>0</xdr:rowOff>
                  </to>
                </anchor>
              </controlPr>
            </control>
          </mc:Choice>
        </mc:AlternateContent>
        <mc:AlternateContent xmlns:mc="http://schemas.openxmlformats.org/markup-compatibility/2006">
          <mc:Choice Requires="x14">
            <control shapeId="7428" r:id="rId229" name="Check Box 227">
              <controlPr defaultSize="0" autoFill="0" autoLine="0" autoPict="0">
                <anchor moveWithCells="1">
                  <from>
                    <xdr:col>6</xdr:col>
                    <xdr:colOff>12700</xdr:colOff>
                    <xdr:row>51</xdr:row>
                    <xdr:rowOff>12700</xdr:rowOff>
                  </from>
                  <to>
                    <xdr:col>7</xdr:col>
                    <xdr:colOff>12700</xdr:colOff>
                    <xdr:row>52</xdr:row>
                    <xdr:rowOff>0</xdr:rowOff>
                  </to>
                </anchor>
              </controlPr>
            </control>
          </mc:Choice>
        </mc:AlternateContent>
        <mc:AlternateContent xmlns:mc="http://schemas.openxmlformats.org/markup-compatibility/2006">
          <mc:Choice Requires="x14">
            <control shapeId="7429" r:id="rId230" name="Check Box 228">
              <controlPr defaultSize="0" autoFill="0" autoLine="0" autoPict="0">
                <anchor moveWithCells="1">
                  <from>
                    <xdr:col>6</xdr:col>
                    <xdr:colOff>12700</xdr:colOff>
                    <xdr:row>52</xdr:row>
                    <xdr:rowOff>12700</xdr:rowOff>
                  </from>
                  <to>
                    <xdr:col>7</xdr:col>
                    <xdr:colOff>12700</xdr:colOff>
                    <xdr:row>53</xdr:row>
                    <xdr:rowOff>50800</xdr:rowOff>
                  </to>
                </anchor>
              </controlPr>
            </control>
          </mc:Choice>
        </mc:AlternateContent>
        <mc:AlternateContent xmlns:mc="http://schemas.openxmlformats.org/markup-compatibility/2006">
          <mc:Choice Requires="x14">
            <control shapeId="7430" r:id="rId231" name="Check Box 229">
              <controlPr defaultSize="0" autoFill="0" autoLine="0" autoPict="0">
                <anchor moveWithCells="1">
                  <from>
                    <xdr:col>6</xdr:col>
                    <xdr:colOff>12700</xdr:colOff>
                    <xdr:row>53</xdr:row>
                    <xdr:rowOff>12700</xdr:rowOff>
                  </from>
                  <to>
                    <xdr:col>7</xdr:col>
                    <xdr:colOff>12700</xdr:colOff>
                    <xdr:row>54</xdr:row>
                    <xdr:rowOff>25400</xdr:rowOff>
                  </to>
                </anchor>
              </controlPr>
            </control>
          </mc:Choice>
        </mc:AlternateContent>
        <mc:AlternateContent xmlns:mc="http://schemas.openxmlformats.org/markup-compatibility/2006">
          <mc:Choice Requires="x14">
            <control shapeId="7431" r:id="rId232" name="Check Box 230">
              <controlPr defaultSize="0" autoFill="0" autoLine="0" autoPict="0">
                <anchor moveWithCells="1">
                  <from>
                    <xdr:col>6</xdr:col>
                    <xdr:colOff>12700</xdr:colOff>
                    <xdr:row>56</xdr:row>
                    <xdr:rowOff>12700</xdr:rowOff>
                  </from>
                  <to>
                    <xdr:col>7</xdr:col>
                    <xdr:colOff>12700</xdr:colOff>
                    <xdr:row>57</xdr:row>
                    <xdr:rowOff>0</xdr:rowOff>
                  </to>
                </anchor>
              </controlPr>
            </control>
          </mc:Choice>
        </mc:AlternateContent>
        <mc:AlternateContent xmlns:mc="http://schemas.openxmlformats.org/markup-compatibility/2006">
          <mc:Choice Requires="x14">
            <control shapeId="7432" r:id="rId233" name="Check Box 231">
              <controlPr defaultSize="0" autoFill="0" autoLine="0" autoPict="0">
                <anchor moveWithCells="1">
                  <from>
                    <xdr:col>6</xdr:col>
                    <xdr:colOff>12700</xdr:colOff>
                    <xdr:row>57</xdr:row>
                    <xdr:rowOff>12700</xdr:rowOff>
                  </from>
                  <to>
                    <xdr:col>7</xdr:col>
                    <xdr:colOff>12700</xdr:colOff>
                    <xdr:row>57</xdr:row>
                    <xdr:rowOff>419100</xdr:rowOff>
                  </to>
                </anchor>
              </controlPr>
            </control>
          </mc:Choice>
        </mc:AlternateContent>
        <mc:AlternateContent xmlns:mc="http://schemas.openxmlformats.org/markup-compatibility/2006">
          <mc:Choice Requires="x14">
            <control shapeId="7433" r:id="rId234" name="Check Box 232">
              <controlPr defaultSize="0" autoFill="0" autoLine="0" autoPict="0">
                <anchor moveWithCells="1">
                  <from>
                    <xdr:col>6</xdr:col>
                    <xdr:colOff>12700</xdr:colOff>
                    <xdr:row>58</xdr:row>
                    <xdr:rowOff>12700</xdr:rowOff>
                  </from>
                  <to>
                    <xdr:col>7</xdr:col>
                    <xdr:colOff>12700</xdr:colOff>
                    <xdr:row>59</xdr:row>
                    <xdr:rowOff>38100</xdr:rowOff>
                  </to>
                </anchor>
              </controlPr>
            </control>
          </mc:Choice>
        </mc:AlternateContent>
        <mc:AlternateContent xmlns:mc="http://schemas.openxmlformats.org/markup-compatibility/2006">
          <mc:Choice Requires="x14">
            <control shapeId="7434" r:id="rId235" name="Check Box 233">
              <controlPr defaultSize="0" autoFill="0" autoLine="0" autoPict="0">
                <anchor moveWithCells="1">
                  <from>
                    <xdr:col>6</xdr:col>
                    <xdr:colOff>12700</xdr:colOff>
                    <xdr:row>59</xdr:row>
                    <xdr:rowOff>12700</xdr:rowOff>
                  </from>
                  <to>
                    <xdr:col>7</xdr:col>
                    <xdr:colOff>12700</xdr:colOff>
                    <xdr:row>60</xdr:row>
                    <xdr:rowOff>50800</xdr:rowOff>
                  </to>
                </anchor>
              </controlPr>
            </control>
          </mc:Choice>
        </mc:AlternateContent>
        <mc:AlternateContent xmlns:mc="http://schemas.openxmlformats.org/markup-compatibility/2006">
          <mc:Choice Requires="x14">
            <control shapeId="7435" r:id="rId236" name="Check Box 234">
              <controlPr defaultSize="0" autoFill="0" autoLine="0" autoPict="0">
                <anchor moveWithCells="1">
                  <from>
                    <xdr:col>6</xdr:col>
                    <xdr:colOff>12700</xdr:colOff>
                    <xdr:row>60</xdr:row>
                    <xdr:rowOff>12700</xdr:rowOff>
                  </from>
                  <to>
                    <xdr:col>7</xdr:col>
                    <xdr:colOff>12700</xdr:colOff>
                    <xdr:row>61</xdr:row>
                    <xdr:rowOff>0</xdr:rowOff>
                  </to>
                </anchor>
              </controlPr>
            </control>
          </mc:Choice>
        </mc:AlternateContent>
        <mc:AlternateContent xmlns:mc="http://schemas.openxmlformats.org/markup-compatibility/2006">
          <mc:Choice Requires="x14">
            <control shapeId="7436" r:id="rId237" name="Check Box 235">
              <controlPr defaultSize="0" autoFill="0" autoLine="0" autoPict="0">
                <anchor moveWithCells="1">
                  <from>
                    <xdr:col>6</xdr:col>
                    <xdr:colOff>12700</xdr:colOff>
                    <xdr:row>61</xdr:row>
                    <xdr:rowOff>12700</xdr:rowOff>
                  </from>
                  <to>
                    <xdr:col>7</xdr:col>
                    <xdr:colOff>12700</xdr:colOff>
                    <xdr:row>62</xdr:row>
                    <xdr:rowOff>0</xdr:rowOff>
                  </to>
                </anchor>
              </controlPr>
            </control>
          </mc:Choice>
        </mc:AlternateContent>
        <mc:AlternateContent xmlns:mc="http://schemas.openxmlformats.org/markup-compatibility/2006">
          <mc:Choice Requires="x14">
            <control shapeId="7437" r:id="rId238" name="Check Box 236">
              <controlPr defaultSize="0" autoFill="0" autoLine="0" autoPict="0">
                <anchor moveWithCells="1">
                  <from>
                    <xdr:col>6</xdr:col>
                    <xdr:colOff>12700</xdr:colOff>
                    <xdr:row>64</xdr:row>
                    <xdr:rowOff>12700</xdr:rowOff>
                  </from>
                  <to>
                    <xdr:col>7</xdr:col>
                    <xdr:colOff>12700</xdr:colOff>
                    <xdr:row>64</xdr:row>
                    <xdr:rowOff>419100</xdr:rowOff>
                  </to>
                </anchor>
              </controlPr>
            </control>
          </mc:Choice>
        </mc:AlternateContent>
        <mc:AlternateContent xmlns:mc="http://schemas.openxmlformats.org/markup-compatibility/2006">
          <mc:Choice Requires="x14">
            <control shapeId="7438" r:id="rId239" name="Check Box 237">
              <controlPr defaultSize="0" autoFill="0" autoLine="0" autoPict="0">
                <anchor moveWithCells="1">
                  <from>
                    <xdr:col>6</xdr:col>
                    <xdr:colOff>12700</xdr:colOff>
                    <xdr:row>65</xdr:row>
                    <xdr:rowOff>12700</xdr:rowOff>
                  </from>
                  <to>
                    <xdr:col>7</xdr:col>
                    <xdr:colOff>12700</xdr:colOff>
                    <xdr:row>65</xdr:row>
                    <xdr:rowOff>419100</xdr:rowOff>
                  </to>
                </anchor>
              </controlPr>
            </control>
          </mc:Choice>
        </mc:AlternateContent>
        <mc:AlternateContent xmlns:mc="http://schemas.openxmlformats.org/markup-compatibility/2006">
          <mc:Choice Requires="x14">
            <control shapeId="7439" r:id="rId240" name="Check Box 238">
              <controlPr defaultSize="0" autoFill="0" autoLine="0" autoPict="0">
                <anchor moveWithCells="1">
                  <from>
                    <xdr:col>6</xdr:col>
                    <xdr:colOff>12700</xdr:colOff>
                    <xdr:row>66</xdr:row>
                    <xdr:rowOff>12700</xdr:rowOff>
                  </from>
                  <to>
                    <xdr:col>7</xdr:col>
                    <xdr:colOff>12700</xdr:colOff>
                    <xdr:row>66</xdr:row>
                    <xdr:rowOff>419100</xdr:rowOff>
                  </to>
                </anchor>
              </controlPr>
            </control>
          </mc:Choice>
        </mc:AlternateContent>
        <mc:AlternateContent xmlns:mc="http://schemas.openxmlformats.org/markup-compatibility/2006">
          <mc:Choice Requires="x14">
            <control shapeId="7440" r:id="rId241" name="Check Box 239">
              <controlPr defaultSize="0" autoFill="0" autoLine="0" autoPict="0">
                <anchor moveWithCells="1">
                  <from>
                    <xdr:col>6</xdr:col>
                    <xdr:colOff>12700</xdr:colOff>
                    <xdr:row>67</xdr:row>
                    <xdr:rowOff>12700</xdr:rowOff>
                  </from>
                  <to>
                    <xdr:col>7</xdr:col>
                    <xdr:colOff>12700</xdr:colOff>
                    <xdr:row>68</xdr:row>
                    <xdr:rowOff>25400</xdr:rowOff>
                  </to>
                </anchor>
              </controlPr>
            </control>
          </mc:Choice>
        </mc:AlternateContent>
        <mc:AlternateContent xmlns:mc="http://schemas.openxmlformats.org/markup-compatibility/2006">
          <mc:Choice Requires="x14">
            <control shapeId="7441" r:id="rId242" name="Check Box 240">
              <controlPr defaultSize="0" autoFill="0" autoLine="0" autoPict="0">
                <anchor moveWithCells="1">
                  <from>
                    <xdr:col>6</xdr:col>
                    <xdr:colOff>12700</xdr:colOff>
                    <xdr:row>68</xdr:row>
                    <xdr:rowOff>12700</xdr:rowOff>
                  </from>
                  <to>
                    <xdr:col>7</xdr:col>
                    <xdr:colOff>12700</xdr:colOff>
                    <xdr:row>69</xdr:row>
                    <xdr:rowOff>0</xdr:rowOff>
                  </to>
                </anchor>
              </controlPr>
            </control>
          </mc:Choice>
        </mc:AlternateContent>
        <mc:AlternateContent xmlns:mc="http://schemas.openxmlformats.org/markup-compatibility/2006">
          <mc:Choice Requires="x14">
            <control shapeId="7442" r:id="rId243" name="Check Box 241">
              <controlPr defaultSize="0" autoFill="0" autoLine="0" autoPict="0">
                <anchor moveWithCells="1">
                  <from>
                    <xdr:col>6</xdr:col>
                    <xdr:colOff>12700</xdr:colOff>
                    <xdr:row>69</xdr:row>
                    <xdr:rowOff>12700</xdr:rowOff>
                  </from>
                  <to>
                    <xdr:col>7</xdr:col>
                    <xdr:colOff>12700</xdr:colOff>
                    <xdr:row>70</xdr:row>
                    <xdr:rowOff>0</xdr:rowOff>
                  </to>
                </anchor>
              </controlPr>
            </control>
          </mc:Choice>
        </mc:AlternateContent>
        <mc:AlternateContent xmlns:mc="http://schemas.openxmlformats.org/markup-compatibility/2006">
          <mc:Choice Requires="x14">
            <control shapeId="7443" r:id="rId244" name="Check Box 242">
              <controlPr defaultSize="0" autoFill="0" autoLine="0" autoPict="0">
                <anchor moveWithCells="1">
                  <from>
                    <xdr:col>6</xdr:col>
                    <xdr:colOff>12700</xdr:colOff>
                    <xdr:row>70</xdr:row>
                    <xdr:rowOff>12700</xdr:rowOff>
                  </from>
                  <to>
                    <xdr:col>7</xdr:col>
                    <xdr:colOff>12700</xdr:colOff>
                    <xdr:row>70</xdr:row>
                    <xdr:rowOff>419100</xdr:rowOff>
                  </to>
                </anchor>
              </controlPr>
            </control>
          </mc:Choice>
        </mc:AlternateContent>
        <mc:AlternateContent xmlns:mc="http://schemas.openxmlformats.org/markup-compatibility/2006">
          <mc:Choice Requires="x14">
            <control shapeId="7444" r:id="rId245" name="Check Box 243">
              <controlPr defaultSize="0" autoFill="0" autoLine="0" autoPict="0">
                <anchor moveWithCells="1">
                  <from>
                    <xdr:col>6</xdr:col>
                    <xdr:colOff>12700</xdr:colOff>
                    <xdr:row>73</xdr:row>
                    <xdr:rowOff>76200</xdr:rowOff>
                  </from>
                  <to>
                    <xdr:col>7</xdr:col>
                    <xdr:colOff>12700</xdr:colOff>
                    <xdr:row>74</xdr:row>
                    <xdr:rowOff>0</xdr:rowOff>
                  </to>
                </anchor>
              </controlPr>
            </control>
          </mc:Choice>
        </mc:AlternateContent>
        <mc:AlternateContent xmlns:mc="http://schemas.openxmlformats.org/markup-compatibility/2006">
          <mc:Choice Requires="x14">
            <control shapeId="7445" r:id="rId246" name="Check Box 244">
              <controlPr defaultSize="0" autoFill="0" autoLine="0" autoPict="0">
                <anchor moveWithCells="1">
                  <from>
                    <xdr:col>6</xdr:col>
                    <xdr:colOff>12700</xdr:colOff>
                    <xdr:row>74</xdr:row>
                    <xdr:rowOff>12700</xdr:rowOff>
                  </from>
                  <to>
                    <xdr:col>7</xdr:col>
                    <xdr:colOff>12700</xdr:colOff>
                    <xdr:row>75</xdr:row>
                    <xdr:rowOff>63500</xdr:rowOff>
                  </to>
                </anchor>
              </controlPr>
            </control>
          </mc:Choice>
        </mc:AlternateContent>
        <mc:AlternateContent xmlns:mc="http://schemas.openxmlformats.org/markup-compatibility/2006">
          <mc:Choice Requires="x14">
            <control shapeId="7446" r:id="rId247" name="Check Box 245">
              <controlPr defaultSize="0" autoFill="0" autoLine="0" autoPict="0">
                <anchor moveWithCells="1">
                  <from>
                    <xdr:col>6</xdr:col>
                    <xdr:colOff>12700</xdr:colOff>
                    <xdr:row>75</xdr:row>
                    <xdr:rowOff>12700</xdr:rowOff>
                  </from>
                  <to>
                    <xdr:col>7</xdr:col>
                    <xdr:colOff>12700</xdr:colOff>
                    <xdr:row>76</xdr:row>
                    <xdr:rowOff>76200</xdr:rowOff>
                  </to>
                </anchor>
              </controlPr>
            </control>
          </mc:Choice>
        </mc:AlternateContent>
        <mc:AlternateContent xmlns:mc="http://schemas.openxmlformats.org/markup-compatibility/2006">
          <mc:Choice Requires="x14">
            <control shapeId="7447" r:id="rId248" name="Check Box 246">
              <controlPr defaultSize="0" autoFill="0" autoLine="0" autoPict="0">
                <anchor moveWithCells="1">
                  <from>
                    <xdr:col>6</xdr:col>
                    <xdr:colOff>12700</xdr:colOff>
                    <xdr:row>76</xdr:row>
                    <xdr:rowOff>12700</xdr:rowOff>
                  </from>
                  <to>
                    <xdr:col>7</xdr:col>
                    <xdr:colOff>12700</xdr:colOff>
                    <xdr:row>77</xdr:row>
                    <xdr:rowOff>0</xdr:rowOff>
                  </to>
                </anchor>
              </controlPr>
            </control>
          </mc:Choice>
        </mc:AlternateContent>
        <mc:AlternateContent xmlns:mc="http://schemas.openxmlformats.org/markup-compatibility/2006">
          <mc:Choice Requires="x14">
            <control shapeId="7448" r:id="rId249" name="Check Box 247">
              <controlPr defaultSize="0" autoFill="0" autoLine="0" autoPict="0">
                <anchor moveWithCells="1">
                  <from>
                    <xdr:col>6</xdr:col>
                    <xdr:colOff>12700</xdr:colOff>
                    <xdr:row>77</xdr:row>
                    <xdr:rowOff>12700</xdr:rowOff>
                  </from>
                  <to>
                    <xdr:col>7</xdr:col>
                    <xdr:colOff>12700</xdr:colOff>
                    <xdr:row>77</xdr:row>
                    <xdr:rowOff>419100</xdr:rowOff>
                  </to>
                </anchor>
              </controlPr>
            </control>
          </mc:Choice>
        </mc:AlternateContent>
        <mc:AlternateContent xmlns:mc="http://schemas.openxmlformats.org/markup-compatibility/2006">
          <mc:Choice Requires="x14">
            <control shapeId="7449" r:id="rId250" name="Check Box 248">
              <controlPr defaultSize="0" autoFill="0" autoLine="0" autoPict="0">
                <anchor moveWithCells="1">
                  <from>
                    <xdr:col>6</xdr:col>
                    <xdr:colOff>12700</xdr:colOff>
                    <xdr:row>78</xdr:row>
                    <xdr:rowOff>12700</xdr:rowOff>
                  </from>
                  <to>
                    <xdr:col>7</xdr:col>
                    <xdr:colOff>12700</xdr:colOff>
                    <xdr:row>79</xdr:row>
                    <xdr:rowOff>50800</xdr:rowOff>
                  </to>
                </anchor>
              </controlPr>
            </control>
          </mc:Choice>
        </mc:AlternateContent>
        <mc:AlternateContent xmlns:mc="http://schemas.openxmlformats.org/markup-compatibility/2006">
          <mc:Choice Requires="x14">
            <control shapeId="7450" r:id="rId251" name="Check Box 249">
              <controlPr defaultSize="0" autoFill="0" autoLine="0" autoPict="0">
                <anchor moveWithCells="1">
                  <from>
                    <xdr:col>6</xdr:col>
                    <xdr:colOff>12700</xdr:colOff>
                    <xdr:row>79</xdr:row>
                    <xdr:rowOff>12700</xdr:rowOff>
                  </from>
                  <to>
                    <xdr:col>7</xdr:col>
                    <xdr:colOff>12700</xdr:colOff>
                    <xdr:row>80</xdr:row>
                    <xdr:rowOff>0</xdr:rowOff>
                  </to>
                </anchor>
              </controlPr>
            </control>
          </mc:Choice>
        </mc:AlternateContent>
        <mc:AlternateContent xmlns:mc="http://schemas.openxmlformats.org/markup-compatibility/2006">
          <mc:Choice Requires="x14">
            <control shapeId="7451" r:id="rId252" name="Check Box 250">
              <controlPr defaultSize="0" autoFill="0" autoLine="0" autoPict="0">
                <anchor moveWithCells="1">
                  <from>
                    <xdr:col>6</xdr:col>
                    <xdr:colOff>12700</xdr:colOff>
                    <xdr:row>80</xdr:row>
                    <xdr:rowOff>12700</xdr:rowOff>
                  </from>
                  <to>
                    <xdr:col>7</xdr:col>
                    <xdr:colOff>12700</xdr:colOff>
                    <xdr:row>80</xdr:row>
                    <xdr:rowOff>419100</xdr:rowOff>
                  </to>
                </anchor>
              </controlPr>
            </control>
          </mc:Choice>
        </mc:AlternateContent>
        <mc:AlternateContent xmlns:mc="http://schemas.openxmlformats.org/markup-compatibility/2006">
          <mc:Choice Requires="x14">
            <control shapeId="7452" r:id="rId253" name="Check Box 251">
              <controlPr defaultSize="0" autoFill="0" autoLine="0" autoPict="0">
                <anchor moveWithCells="1">
                  <from>
                    <xdr:col>6</xdr:col>
                    <xdr:colOff>12700</xdr:colOff>
                    <xdr:row>81</xdr:row>
                    <xdr:rowOff>12700</xdr:rowOff>
                  </from>
                  <to>
                    <xdr:col>7</xdr:col>
                    <xdr:colOff>12700</xdr:colOff>
                    <xdr:row>81</xdr:row>
                    <xdr:rowOff>419100</xdr:rowOff>
                  </to>
                </anchor>
              </controlPr>
            </control>
          </mc:Choice>
        </mc:AlternateContent>
        <mc:AlternateContent xmlns:mc="http://schemas.openxmlformats.org/markup-compatibility/2006">
          <mc:Choice Requires="x14">
            <control shapeId="7453" r:id="rId254" name="Check Box 252">
              <controlPr defaultSize="0" autoFill="0" autoLine="0" autoPict="0">
                <anchor moveWithCells="1">
                  <from>
                    <xdr:col>6</xdr:col>
                    <xdr:colOff>12700</xdr:colOff>
                    <xdr:row>82</xdr:row>
                    <xdr:rowOff>12700</xdr:rowOff>
                  </from>
                  <to>
                    <xdr:col>7</xdr:col>
                    <xdr:colOff>12700</xdr:colOff>
                    <xdr:row>82</xdr:row>
                    <xdr:rowOff>419100</xdr:rowOff>
                  </to>
                </anchor>
              </controlPr>
            </control>
          </mc:Choice>
        </mc:AlternateContent>
        <mc:AlternateContent xmlns:mc="http://schemas.openxmlformats.org/markup-compatibility/2006">
          <mc:Choice Requires="x14">
            <control shapeId="7454" r:id="rId255" name="Check Box 253">
              <controlPr defaultSize="0" autoFill="0" autoLine="0" autoPict="0">
                <anchor moveWithCells="1">
                  <from>
                    <xdr:col>6</xdr:col>
                    <xdr:colOff>12700</xdr:colOff>
                    <xdr:row>83</xdr:row>
                    <xdr:rowOff>12700</xdr:rowOff>
                  </from>
                  <to>
                    <xdr:col>7</xdr:col>
                    <xdr:colOff>12700</xdr:colOff>
                    <xdr:row>84</xdr:row>
                    <xdr:rowOff>25400</xdr:rowOff>
                  </to>
                </anchor>
              </controlPr>
            </control>
          </mc:Choice>
        </mc:AlternateContent>
        <mc:AlternateContent xmlns:mc="http://schemas.openxmlformats.org/markup-compatibility/2006">
          <mc:Choice Requires="x14">
            <control shapeId="7455" r:id="rId256" name="Check Box 254">
              <controlPr defaultSize="0" autoFill="0" autoLine="0" autoPict="0">
                <anchor moveWithCells="1">
                  <from>
                    <xdr:col>6</xdr:col>
                    <xdr:colOff>12700</xdr:colOff>
                    <xdr:row>86</xdr:row>
                    <xdr:rowOff>12700</xdr:rowOff>
                  </from>
                  <to>
                    <xdr:col>7</xdr:col>
                    <xdr:colOff>12700</xdr:colOff>
                    <xdr:row>87</xdr:row>
                    <xdr:rowOff>25400</xdr:rowOff>
                  </to>
                </anchor>
              </controlPr>
            </control>
          </mc:Choice>
        </mc:AlternateContent>
        <mc:AlternateContent xmlns:mc="http://schemas.openxmlformats.org/markup-compatibility/2006">
          <mc:Choice Requires="x14">
            <control shapeId="7456" r:id="rId257" name="Check Box 255">
              <controlPr defaultSize="0" autoFill="0" autoLine="0" autoPict="0">
                <anchor moveWithCells="1">
                  <from>
                    <xdr:col>6</xdr:col>
                    <xdr:colOff>12700</xdr:colOff>
                    <xdr:row>87</xdr:row>
                    <xdr:rowOff>12700</xdr:rowOff>
                  </from>
                  <to>
                    <xdr:col>7</xdr:col>
                    <xdr:colOff>12700</xdr:colOff>
                    <xdr:row>88</xdr:row>
                    <xdr:rowOff>0</xdr:rowOff>
                  </to>
                </anchor>
              </controlPr>
            </control>
          </mc:Choice>
        </mc:AlternateContent>
        <mc:AlternateContent xmlns:mc="http://schemas.openxmlformats.org/markup-compatibility/2006">
          <mc:Choice Requires="x14">
            <control shapeId="7457" r:id="rId258" name="Check Box 256">
              <controlPr defaultSize="0" autoFill="0" autoLine="0" autoPict="0">
                <anchor moveWithCells="1">
                  <from>
                    <xdr:col>6</xdr:col>
                    <xdr:colOff>12700</xdr:colOff>
                    <xdr:row>88</xdr:row>
                    <xdr:rowOff>12700</xdr:rowOff>
                  </from>
                  <to>
                    <xdr:col>7</xdr:col>
                    <xdr:colOff>12700</xdr:colOff>
                    <xdr:row>89</xdr:row>
                    <xdr:rowOff>50800</xdr:rowOff>
                  </to>
                </anchor>
              </controlPr>
            </control>
          </mc:Choice>
        </mc:AlternateContent>
        <mc:AlternateContent xmlns:mc="http://schemas.openxmlformats.org/markup-compatibility/2006">
          <mc:Choice Requires="x14">
            <control shapeId="7458" r:id="rId259" name="Check Box 257">
              <controlPr defaultSize="0" autoFill="0" autoLine="0" autoPict="0">
                <anchor moveWithCells="1">
                  <from>
                    <xdr:col>6</xdr:col>
                    <xdr:colOff>12700</xdr:colOff>
                    <xdr:row>89</xdr:row>
                    <xdr:rowOff>12700</xdr:rowOff>
                  </from>
                  <to>
                    <xdr:col>7</xdr:col>
                    <xdr:colOff>12700</xdr:colOff>
                    <xdr:row>91</xdr:row>
                    <xdr:rowOff>0</xdr:rowOff>
                  </to>
                </anchor>
              </controlPr>
            </control>
          </mc:Choice>
        </mc:AlternateContent>
        <mc:AlternateContent xmlns:mc="http://schemas.openxmlformats.org/markup-compatibility/2006">
          <mc:Choice Requires="x14">
            <control shapeId="7459" r:id="rId260" name="Check Box 258">
              <controlPr defaultSize="0" autoFill="0" autoLine="0" autoPict="0">
                <anchor moveWithCells="1">
                  <from>
                    <xdr:col>6</xdr:col>
                    <xdr:colOff>12700</xdr:colOff>
                    <xdr:row>90</xdr:row>
                    <xdr:rowOff>12700</xdr:rowOff>
                  </from>
                  <to>
                    <xdr:col>7</xdr:col>
                    <xdr:colOff>12700</xdr:colOff>
                    <xdr:row>92</xdr:row>
                    <xdr:rowOff>190500</xdr:rowOff>
                  </to>
                </anchor>
              </controlPr>
            </control>
          </mc:Choice>
        </mc:AlternateContent>
        <mc:AlternateContent xmlns:mc="http://schemas.openxmlformats.org/markup-compatibility/2006">
          <mc:Choice Requires="x14">
            <control shapeId="7460" r:id="rId261" name="Check Box 259">
              <controlPr defaultSize="0" autoFill="0" autoLine="0" autoPict="0">
                <anchor moveWithCells="1">
                  <from>
                    <xdr:col>6</xdr:col>
                    <xdr:colOff>12700</xdr:colOff>
                    <xdr:row>92</xdr:row>
                    <xdr:rowOff>12700</xdr:rowOff>
                  </from>
                  <to>
                    <xdr:col>7</xdr:col>
                    <xdr:colOff>12700</xdr:colOff>
                    <xdr:row>96</xdr:row>
                    <xdr:rowOff>342900</xdr:rowOff>
                  </to>
                </anchor>
              </controlPr>
            </control>
          </mc:Choice>
        </mc:AlternateContent>
        <mc:AlternateContent xmlns:mc="http://schemas.openxmlformats.org/markup-compatibility/2006">
          <mc:Choice Requires="x14">
            <control shapeId="7461" r:id="rId262" name="Check Box 260">
              <controlPr defaultSize="0" autoFill="0" autoLine="0" autoPict="0">
                <anchor moveWithCells="1">
                  <from>
                    <xdr:col>6</xdr:col>
                    <xdr:colOff>12700</xdr:colOff>
                    <xdr:row>95</xdr:row>
                    <xdr:rowOff>12700</xdr:rowOff>
                  </from>
                  <to>
                    <xdr:col>7</xdr:col>
                    <xdr:colOff>12700</xdr:colOff>
                    <xdr:row>96</xdr:row>
                    <xdr:rowOff>0</xdr:rowOff>
                  </to>
                </anchor>
              </controlPr>
            </control>
          </mc:Choice>
        </mc:AlternateContent>
        <mc:AlternateContent xmlns:mc="http://schemas.openxmlformats.org/markup-compatibility/2006">
          <mc:Choice Requires="x14">
            <control shapeId="7462" r:id="rId263" name="Check Box 261">
              <controlPr defaultSize="0" autoFill="0" autoLine="0" autoPict="0">
                <anchor moveWithCells="1">
                  <from>
                    <xdr:col>6</xdr:col>
                    <xdr:colOff>12700</xdr:colOff>
                    <xdr:row>96</xdr:row>
                    <xdr:rowOff>12700</xdr:rowOff>
                  </from>
                  <to>
                    <xdr:col>7</xdr:col>
                    <xdr:colOff>12700</xdr:colOff>
                    <xdr:row>97</xdr:row>
                    <xdr:rowOff>0</xdr:rowOff>
                  </to>
                </anchor>
              </controlPr>
            </control>
          </mc:Choice>
        </mc:AlternateContent>
        <mc:AlternateContent xmlns:mc="http://schemas.openxmlformats.org/markup-compatibility/2006">
          <mc:Choice Requires="x14">
            <control shapeId="7463" r:id="rId264" name="Check Box 262">
              <controlPr defaultSize="0" autoFill="0" autoLine="0" autoPict="0">
                <anchor moveWithCells="1">
                  <from>
                    <xdr:col>6</xdr:col>
                    <xdr:colOff>12700</xdr:colOff>
                    <xdr:row>97</xdr:row>
                    <xdr:rowOff>12700</xdr:rowOff>
                  </from>
                  <to>
                    <xdr:col>7</xdr:col>
                    <xdr:colOff>12700</xdr:colOff>
                    <xdr:row>98</xdr:row>
                    <xdr:rowOff>0</xdr:rowOff>
                  </to>
                </anchor>
              </controlPr>
            </control>
          </mc:Choice>
        </mc:AlternateContent>
        <mc:AlternateContent xmlns:mc="http://schemas.openxmlformats.org/markup-compatibility/2006">
          <mc:Choice Requires="x14">
            <control shapeId="7464" r:id="rId265" name="Check Box 263">
              <controlPr defaultSize="0" autoFill="0" autoLine="0" autoPict="0">
                <anchor moveWithCells="1">
                  <from>
                    <xdr:col>6</xdr:col>
                    <xdr:colOff>12700</xdr:colOff>
                    <xdr:row>98</xdr:row>
                    <xdr:rowOff>12700</xdr:rowOff>
                  </from>
                  <to>
                    <xdr:col>7</xdr:col>
                    <xdr:colOff>12700</xdr:colOff>
                    <xdr:row>99</xdr:row>
                    <xdr:rowOff>12700</xdr:rowOff>
                  </to>
                </anchor>
              </controlPr>
            </control>
          </mc:Choice>
        </mc:AlternateContent>
        <mc:AlternateContent xmlns:mc="http://schemas.openxmlformats.org/markup-compatibility/2006">
          <mc:Choice Requires="x14">
            <control shapeId="7465" r:id="rId266" name="Check Box 264">
              <controlPr defaultSize="0" autoFill="0" autoLine="0" autoPict="0">
                <anchor moveWithCells="1">
                  <from>
                    <xdr:col>6</xdr:col>
                    <xdr:colOff>25400</xdr:colOff>
                    <xdr:row>99</xdr:row>
                    <xdr:rowOff>63500</xdr:rowOff>
                  </from>
                  <to>
                    <xdr:col>7</xdr:col>
                    <xdr:colOff>25400</xdr:colOff>
                    <xdr:row>100</xdr:row>
                    <xdr:rowOff>0</xdr:rowOff>
                  </to>
                </anchor>
              </controlPr>
            </control>
          </mc:Choice>
        </mc:AlternateContent>
        <mc:AlternateContent xmlns:mc="http://schemas.openxmlformats.org/markup-compatibility/2006">
          <mc:Choice Requires="x14">
            <control shapeId="7466" r:id="rId267" name="Check Box 265">
              <controlPr defaultSize="0" autoFill="0" autoLine="0" autoPict="0">
                <anchor moveWithCells="1">
                  <from>
                    <xdr:col>6</xdr:col>
                    <xdr:colOff>12700</xdr:colOff>
                    <xdr:row>103</xdr:row>
                    <xdr:rowOff>25400</xdr:rowOff>
                  </from>
                  <to>
                    <xdr:col>7</xdr:col>
                    <xdr:colOff>12700</xdr:colOff>
                    <xdr:row>104</xdr:row>
                    <xdr:rowOff>50800</xdr:rowOff>
                  </to>
                </anchor>
              </controlPr>
            </control>
          </mc:Choice>
        </mc:AlternateContent>
        <mc:AlternateContent xmlns:mc="http://schemas.openxmlformats.org/markup-compatibility/2006">
          <mc:Choice Requires="x14">
            <control shapeId="7467" r:id="rId268" name="Check Box 266">
              <controlPr defaultSize="0" autoFill="0" autoLine="0" autoPict="0">
                <anchor moveWithCells="1">
                  <from>
                    <xdr:col>6</xdr:col>
                    <xdr:colOff>12700</xdr:colOff>
                    <xdr:row>106</xdr:row>
                    <xdr:rowOff>12700</xdr:rowOff>
                  </from>
                  <to>
                    <xdr:col>7</xdr:col>
                    <xdr:colOff>12700</xdr:colOff>
                    <xdr:row>107</xdr:row>
                    <xdr:rowOff>38100</xdr:rowOff>
                  </to>
                </anchor>
              </controlPr>
            </control>
          </mc:Choice>
        </mc:AlternateContent>
        <mc:AlternateContent xmlns:mc="http://schemas.openxmlformats.org/markup-compatibility/2006">
          <mc:Choice Requires="x14">
            <control shapeId="7468" r:id="rId269" name="Check Box 267">
              <controlPr defaultSize="0" autoFill="0" autoLine="0" autoPict="0">
                <anchor moveWithCells="1">
                  <from>
                    <xdr:col>6</xdr:col>
                    <xdr:colOff>12700</xdr:colOff>
                    <xdr:row>107</xdr:row>
                    <xdr:rowOff>12700</xdr:rowOff>
                  </from>
                  <to>
                    <xdr:col>7</xdr:col>
                    <xdr:colOff>12700</xdr:colOff>
                    <xdr:row>108</xdr:row>
                    <xdr:rowOff>38100</xdr:rowOff>
                  </to>
                </anchor>
              </controlPr>
            </control>
          </mc:Choice>
        </mc:AlternateContent>
        <mc:AlternateContent xmlns:mc="http://schemas.openxmlformats.org/markup-compatibility/2006">
          <mc:Choice Requires="x14">
            <control shapeId="7469" r:id="rId270" name="Check Box 268">
              <controlPr defaultSize="0" autoFill="0" autoLine="0" autoPict="0">
                <anchor moveWithCells="1">
                  <from>
                    <xdr:col>6</xdr:col>
                    <xdr:colOff>12700</xdr:colOff>
                    <xdr:row>110</xdr:row>
                    <xdr:rowOff>12700</xdr:rowOff>
                  </from>
                  <to>
                    <xdr:col>7</xdr:col>
                    <xdr:colOff>12700</xdr:colOff>
                    <xdr:row>114</xdr:row>
                    <xdr:rowOff>0</xdr:rowOff>
                  </to>
                </anchor>
              </controlPr>
            </control>
          </mc:Choice>
        </mc:AlternateContent>
        <mc:AlternateContent xmlns:mc="http://schemas.openxmlformats.org/markup-compatibility/2006">
          <mc:Choice Requires="x14">
            <control shapeId="7470" r:id="rId271" name="Check Box 270">
              <controlPr defaultSize="0" autoFill="0" autoLine="0" autoPict="0">
                <anchor moveWithCells="1">
                  <from>
                    <xdr:col>6</xdr:col>
                    <xdr:colOff>12700</xdr:colOff>
                    <xdr:row>112</xdr:row>
                    <xdr:rowOff>12700</xdr:rowOff>
                  </from>
                  <to>
                    <xdr:col>7</xdr:col>
                    <xdr:colOff>12700</xdr:colOff>
                    <xdr:row>112</xdr:row>
                    <xdr:rowOff>419100</xdr:rowOff>
                  </to>
                </anchor>
              </controlPr>
            </control>
          </mc:Choice>
        </mc:AlternateContent>
        <mc:AlternateContent xmlns:mc="http://schemas.openxmlformats.org/markup-compatibility/2006">
          <mc:Choice Requires="x14">
            <control shapeId="7471" r:id="rId272" name="Check Box 271">
              <controlPr defaultSize="0" autoFill="0" autoLine="0" autoPict="0">
                <anchor moveWithCells="1">
                  <from>
                    <xdr:col>6</xdr:col>
                    <xdr:colOff>12700</xdr:colOff>
                    <xdr:row>113</xdr:row>
                    <xdr:rowOff>12700</xdr:rowOff>
                  </from>
                  <to>
                    <xdr:col>7</xdr:col>
                    <xdr:colOff>12700</xdr:colOff>
                    <xdr:row>113</xdr:row>
                    <xdr:rowOff>419100</xdr:rowOff>
                  </to>
                </anchor>
              </controlPr>
            </control>
          </mc:Choice>
        </mc:AlternateContent>
        <mc:AlternateContent xmlns:mc="http://schemas.openxmlformats.org/markup-compatibility/2006">
          <mc:Choice Requires="x14">
            <control shapeId="7472" r:id="rId273" name="Check Box 272">
              <controlPr defaultSize="0" autoFill="0" autoLine="0" autoPict="0">
                <anchor moveWithCells="1">
                  <from>
                    <xdr:col>6</xdr:col>
                    <xdr:colOff>12700</xdr:colOff>
                    <xdr:row>114</xdr:row>
                    <xdr:rowOff>12700</xdr:rowOff>
                  </from>
                  <to>
                    <xdr:col>7</xdr:col>
                    <xdr:colOff>12700</xdr:colOff>
                    <xdr:row>115</xdr:row>
                    <xdr:rowOff>12700</xdr:rowOff>
                  </to>
                </anchor>
              </controlPr>
            </control>
          </mc:Choice>
        </mc:AlternateContent>
        <mc:AlternateContent xmlns:mc="http://schemas.openxmlformats.org/markup-compatibility/2006">
          <mc:Choice Requires="x14">
            <control shapeId="7473" r:id="rId274" name="Check Box 273">
              <controlPr defaultSize="0" autoFill="0" autoLine="0" autoPict="0">
                <anchor moveWithCells="1">
                  <from>
                    <xdr:col>6</xdr:col>
                    <xdr:colOff>12700</xdr:colOff>
                    <xdr:row>117</xdr:row>
                    <xdr:rowOff>12700</xdr:rowOff>
                  </from>
                  <to>
                    <xdr:col>7</xdr:col>
                    <xdr:colOff>12700</xdr:colOff>
                    <xdr:row>118</xdr:row>
                    <xdr:rowOff>25400</xdr:rowOff>
                  </to>
                </anchor>
              </controlPr>
            </control>
          </mc:Choice>
        </mc:AlternateContent>
        <mc:AlternateContent xmlns:mc="http://schemas.openxmlformats.org/markup-compatibility/2006">
          <mc:Choice Requires="x14">
            <control shapeId="7474" r:id="rId275" name="Check Box 274">
              <controlPr defaultSize="0" autoFill="0" autoLine="0" autoPict="0">
                <anchor moveWithCells="1">
                  <from>
                    <xdr:col>6</xdr:col>
                    <xdr:colOff>12700</xdr:colOff>
                    <xdr:row>118</xdr:row>
                    <xdr:rowOff>12700</xdr:rowOff>
                  </from>
                  <to>
                    <xdr:col>7</xdr:col>
                    <xdr:colOff>12700</xdr:colOff>
                    <xdr:row>119</xdr:row>
                    <xdr:rowOff>0</xdr:rowOff>
                  </to>
                </anchor>
              </controlPr>
            </control>
          </mc:Choice>
        </mc:AlternateContent>
        <mc:AlternateContent xmlns:mc="http://schemas.openxmlformats.org/markup-compatibility/2006">
          <mc:Choice Requires="x14">
            <control shapeId="7475" r:id="rId276" name="Check Box 275">
              <controlPr defaultSize="0" autoFill="0" autoLine="0" autoPict="0">
                <anchor moveWithCells="1">
                  <from>
                    <xdr:col>6</xdr:col>
                    <xdr:colOff>12700</xdr:colOff>
                    <xdr:row>119</xdr:row>
                    <xdr:rowOff>12700</xdr:rowOff>
                  </from>
                  <to>
                    <xdr:col>7</xdr:col>
                    <xdr:colOff>12700</xdr:colOff>
                    <xdr:row>120</xdr:row>
                    <xdr:rowOff>12700</xdr:rowOff>
                  </to>
                </anchor>
              </controlPr>
            </control>
          </mc:Choice>
        </mc:AlternateContent>
        <mc:AlternateContent xmlns:mc="http://schemas.openxmlformats.org/markup-compatibility/2006">
          <mc:Choice Requires="x14">
            <control shapeId="7476" r:id="rId277" name="Check Box 276">
              <controlPr defaultSize="0" autoFill="0" autoLine="0" autoPict="0">
                <anchor moveWithCells="1">
                  <from>
                    <xdr:col>6</xdr:col>
                    <xdr:colOff>12700</xdr:colOff>
                    <xdr:row>120</xdr:row>
                    <xdr:rowOff>12700</xdr:rowOff>
                  </from>
                  <to>
                    <xdr:col>7</xdr:col>
                    <xdr:colOff>12700</xdr:colOff>
                    <xdr:row>121</xdr:row>
                    <xdr:rowOff>38100</xdr:rowOff>
                  </to>
                </anchor>
              </controlPr>
            </control>
          </mc:Choice>
        </mc:AlternateContent>
        <mc:AlternateContent xmlns:mc="http://schemas.openxmlformats.org/markup-compatibility/2006">
          <mc:Choice Requires="x14">
            <control shapeId="7477" r:id="rId278" name="Check Box 277">
              <controlPr defaultSize="0" autoFill="0" autoLine="0" autoPict="0">
                <anchor moveWithCells="1">
                  <from>
                    <xdr:col>6</xdr:col>
                    <xdr:colOff>12700</xdr:colOff>
                    <xdr:row>124</xdr:row>
                    <xdr:rowOff>12700</xdr:rowOff>
                  </from>
                  <to>
                    <xdr:col>7</xdr:col>
                    <xdr:colOff>12700</xdr:colOff>
                    <xdr:row>125</xdr:row>
                    <xdr:rowOff>12700</xdr:rowOff>
                  </to>
                </anchor>
              </controlPr>
            </control>
          </mc:Choice>
        </mc:AlternateContent>
        <mc:AlternateContent xmlns:mc="http://schemas.openxmlformats.org/markup-compatibility/2006">
          <mc:Choice Requires="x14">
            <control shapeId="7478" r:id="rId279" name="Check Box 278">
              <controlPr defaultSize="0" autoFill="0" autoLine="0" autoPict="0">
                <anchor moveWithCells="1">
                  <from>
                    <xdr:col>6</xdr:col>
                    <xdr:colOff>12700</xdr:colOff>
                    <xdr:row>125</xdr:row>
                    <xdr:rowOff>12700</xdr:rowOff>
                  </from>
                  <to>
                    <xdr:col>7</xdr:col>
                    <xdr:colOff>12700</xdr:colOff>
                    <xdr:row>126</xdr:row>
                    <xdr:rowOff>12700</xdr:rowOff>
                  </to>
                </anchor>
              </controlPr>
            </control>
          </mc:Choice>
        </mc:AlternateContent>
        <mc:AlternateContent xmlns:mc="http://schemas.openxmlformats.org/markup-compatibility/2006">
          <mc:Choice Requires="x14">
            <control shapeId="7479" r:id="rId280" name="Check Box 279">
              <controlPr defaultSize="0" autoFill="0" autoLine="0" autoPict="0">
                <anchor moveWithCells="1">
                  <from>
                    <xdr:col>6</xdr:col>
                    <xdr:colOff>12700</xdr:colOff>
                    <xdr:row>126</xdr:row>
                    <xdr:rowOff>12700</xdr:rowOff>
                  </from>
                  <to>
                    <xdr:col>7</xdr:col>
                    <xdr:colOff>12700</xdr:colOff>
                    <xdr:row>126</xdr:row>
                    <xdr:rowOff>368300</xdr:rowOff>
                  </to>
                </anchor>
              </controlPr>
            </control>
          </mc:Choice>
        </mc:AlternateContent>
        <mc:AlternateContent xmlns:mc="http://schemas.openxmlformats.org/markup-compatibility/2006">
          <mc:Choice Requires="x14">
            <control shapeId="7480" r:id="rId281" name="Check Box 280">
              <controlPr defaultSize="0" autoFill="0" autoLine="0" autoPict="0">
                <anchor moveWithCells="1">
                  <from>
                    <xdr:col>6</xdr:col>
                    <xdr:colOff>12700</xdr:colOff>
                    <xdr:row>129</xdr:row>
                    <xdr:rowOff>12700</xdr:rowOff>
                  </from>
                  <to>
                    <xdr:col>7</xdr:col>
                    <xdr:colOff>12700</xdr:colOff>
                    <xdr:row>130</xdr:row>
                    <xdr:rowOff>38100</xdr:rowOff>
                  </to>
                </anchor>
              </controlPr>
            </control>
          </mc:Choice>
        </mc:AlternateContent>
        <mc:AlternateContent xmlns:mc="http://schemas.openxmlformats.org/markup-compatibility/2006">
          <mc:Choice Requires="x14">
            <control shapeId="7481" r:id="rId282" name="Check Box 281">
              <controlPr defaultSize="0" autoFill="0" autoLine="0" autoPict="0">
                <anchor moveWithCells="1">
                  <from>
                    <xdr:col>6</xdr:col>
                    <xdr:colOff>12700</xdr:colOff>
                    <xdr:row>130</xdr:row>
                    <xdr:rowOff>12700</xdr:rowOff>
                  </from>
                  <to>
                    <xdr:col>7</xdr:col>
                    <xdr:colOff>12700</xdr:colOff>
                    <xdr:row>131</xdr:row>
                    <xdr:rowOff>50800</xdr:rowOff>
                  </to>
                </anchor>
              </controlPr>
            </control>
          </mc:Choice>
        </mc:AlternateContent>
        <mc:AlternateContent xmlns:mc="http://schemas.openxmlformats.org/markup-compatibility/2006">
          <mc:Choice Requires="x14">
            <control shapeId="7482" r:id="rId283" name="Check Box 282">
              <controlPr defaultSize="0" autoFill="0" autoLine="0" autoPict="0">
                <anchor moveWithCells="1">
                  <from>
                    <xdr:col>6</xdr:col>
                    <xdr:colOff>12700</xdr:colOff>
                    <xdr:row>133</xdr:row>
                    <xdr:rowOff>12700</xdr:rowOff>
                  </from>
                  <to>
                    <xdr:col>7</xdr:col>
                    <xdr:colOff>12700</xdr:colOff>
                    <xdr:row>134</xdr:row>
                    <xdr:rowOff>12700</xdr:rowOff>
                  </to>
                </anchor>
              </controlPr>
            </control>
          </mc:Choice>
        </mc:AlternateContent>
        <mc:AlternateContent xmlns:mc="http://schemas.openxmlformats.org/markup-compatibility/2006">
          <mc:Choice Requires="x14">
            <control shapeId="7483" r:id="rId284" name="Check Box 283">
              <controlPr defaultSize="0" autoFill="0" autoLine="0" autoPict="0">
                <anchor moveWithCells="1">
                  <from>
                    <xdr:col>6</xdr:col>
                    <xdr:colOff>12700</xdr:colOff>
                    <xdr:row>134</xdr:row>
                    <xdr:rowOff>12700</xdr:rowOff>
                  </from>
                  <to>
                    <xdr:col>7</xdr:col>
                    <xdr:colOff>12700</xdr:colOff>
                    <xdr:row>135</xdr:row>
                    <xdr:rowOff>0</xdr:rowOff>
                  </to>
                </anchor>
              </controlPr>
            </control>
          </mc:Choice>
        </mc:AlternateContent>
        <mc:AlternateContent xmlns:mc="http://schemas.openxmlformats.org/markup-compatibility/2006">
          <mc:Choice Requires="x14">
            <control shapeId="7484" r:id="rId285" name="Check Box 284">
              <controlPr defaultSize="0" autoFill="0" autoLine="0" autoPict="0">
                <anchor moveWithCells="1">
                  <from>
                    <xdr:col>6</xdr:col>
                    <xdr:colOff>12700</xdr:colOff>
                    <xdr:row>135</xdr:row>
                    <xdr:rowOff>12700</xdr:rowOff>
                  </from>
                  <to>
                    <xdr:col>7</xdr:col>
                    <xdr:colOff>12700</xdr:colOff>
                    <xdr:row>135</xdr:row>
                    <xdr:rowOff>419100</xdr:rowOff>
                  </to>
                </anchor>
              </controlPr>
            </control>
          </mc:Choice>
        </mc:AlternateContent>
        <mc:AlternateContent xmlns:mc="http://schemas.openxmlformats.org/markup-compatibility/2006">
          <mc:Choice Requires="x14">
            <control shapeId="7485" r:id="rId286" name="Check Box 285">
              <controlPr defaultSize="0" autoFill="0" autoLine="0" autoPict="0">
                <anchor moveWithCells="1">
                  <from>
                    <xdr:col>6</xdr:col>
                    <xdr:colOff>12700</xdr:colOff>
                    <xdr:row>136</xdr:row>
                    <xdr:rowOff>12700</xdr:rowOff>
                  </from>
                  <to>
                    <xdr:col>7</xdr:col>
                    <xdr:colOff>12700</xdr:colOff>
                    <xdr:row>137</xdr:row>
                    <xdr:rowOff>38100</xdr:rowOff>
                  </to>
                </anchor>
              </controlPr>
            </control>
          </mc:Choice>
        </mc:AlternateContent>
        <mc:AlternateContent xmlns:mc="http://schemas.openxmlformats.org/markup-compatibility/2006">
          <mc:Choice Requires="x14">
            <control shapeId="7486" r:id="rId287" name="Check Box 286">
              <controlPr defaultSize="0" autoFill="0" autoLine="0" autoPict="0">
                <anchor moveWithCells="1">
                  <from>
                    <xdr:col>6</xdr:col>
                    <xdr:colOff>12700</xdr:colOff>
                    <xdr:row>139</xdr:row>
                    <xdr:rowOff>12700</xdr:rowOff>
                  </from>
                  <to>
                    <xdr:col>7</xdr:col>
                    <xdr:colOff>12700</xdr:colOff>
                    <xdr:row>140</xdr:row>
                    <xdr:rowOff>25400</xdr:rowOff>
                  </to>
                </anchor>
              </controlPr>
            </control>
          </mc:Choice>
        </mc:AlternateContent>
        <mc:AlternateContent xmlns:mc="http://schemas.openxmlformats.org/markup-compatibility/2006">
          <mc:Choice Requires="x14">
            <control shapeId="7487" r:id="rId288" name="Check Box 287">
              <controlPr defaultSize="0" autoFill="0" autoLine="0" autoPict="0">
                <anchor moveWithCells="1">
                  <from>
                    <xdr:col>6</xdr:col>
                    <xdr:colOff>12700</xdr:colOff>
                    <xdr:row>140</xdr:row>
                    <xdr:rowOff>12700</xdr:rowOff>
                  </from>
                  <to>
                    <xdr:col>7</xdr:col>
                    <xdr:colOff>12700</xdr:colOff>
                    <xdr:row>141</xdr:row>
                    <xdr:rowOff>38100</xdr:rowOff>
                  </to>
                </anchor>
              </controlPr>
            </control>
          </mc:Choice>
        </mc:AlternateContent>
        <mc:AlternateContent xmlns:mc="http://schemas.openxmlformats.org/markup-compatibility/2006">
          <mc:Choice Requires="x14">
            <control shapeId="7488" r:id="rId289" name="Check Box 288">
              <controlPr defaultSize="0" autoFill="0" autoLine="0" autoPict="0">
                <anchor moveWithCells="1">
                  <from>
                    <xdr:col>6</xdr:col>
                    <xdr:colOff>12700</xdr:colOff>
                    <xdr:row>141</xdr:row>
                    <xdr:rowOff>12700</xdr:rowOff>
                  </from>
                  <to>
                    <xdr:col>7</xdr:col>
                    <xdr:colOff>12700</xdr:colOff>
                    <xdr:row>142</xdr:row>
                    <xdr:rowOff>0</xdr:rowOff>
                  </to>
                </anchor>
              </controlPr>
            </control>
          </mc:Choice>
        </mc:AlternateContent>
        <mc:AlternateContent xmlns:mc="http://schemas.openxmlformats.org/markup-compatibility/2006">
          <mc:Choice Requires="x14">
            <control shapeId="7489" r:id="rId290" name="Check Box 297">
              <controlPr defaultSize="0" autoFill="0" autoLine="0" autoPict="0">
                <anchor moveWithCells="1">
                  <from>
                    <xdr:col>6</xdr:col>
                    <xdr:colOff>12700</xdr:colOff>
                    <xdr:row>110</xdr:row>
                    <xdr:rowOff>12700</xdr:rowOff>
                  </from>
                  <to>
                    <xdr:col>7</xdr:col>
                    <xdr:colOff>12700</xdr:colOff>
                    <xdr:row>111</xdr:row>
                    <xdr:rowOff>63500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E0F91DD-9980-3146-8324-2CC35161C1EC}">
          <x14:formula1>
            <xm:f>KEEL!$A$2:$A$4</xm:f>
          </x14:formula1>
          <xm:sqref>C2:C3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5735-5FDC-6443-A528-EB05114C8C28}">
  <sheetPr>
    <tabColor theme="4"/>
  </sheetPr>
  <dimension ref="A1:A4"/>
  <sheetViews>
    <sheetView zoomScale="190" zoomScaleNormal="190" workbookViewId="0">
      <selection activeCell="C12" sqref="C12"/>
    </sheetView>
  </sheetViews>
  <sheetFormatPr defaultColWidth="10.90625" defaultRowHeight="14.5" x14ac:dyDescent="0.35"/>
  <cols>
    <col min="1" max="1" width="11.453125" bestFit="1" customWidth="1"/>
  </cols>
  <sheetData>
    <row r="1" spans="1:1" x14ac:dyDescent="0.35">
      <c r="A1" t="s">
        <v>20</v>
      </c>
    </row>
    <row r="2" spans="1:1" x14ac:dyDescent="0.35">
      <c r="A2" t="s">
        <v>21</v>
      </c>
    </row>
    <row r="3" spans="1:1" x14ac:dyDescent="0.35">
      <c r="A3" t="s">
        <v>23</v>
      </c>
    </row>
    <row r="4" spans="1:1" x14ac:dyDescent="0.35">
      <c r="A4" t="s">
        <v>22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7AD9-2605-4242-A477-EA1B6CD834D5}">
  <sheetPr>
    <tabColor rgb="FF7030A0"/>
  </sheetPr>
  <dimension ref="A1:C88"/>
  <sheetViews>
    <sheetView workbookViewId="0">
      <selection activeCell="A32" sqref="A32"/>
    </sheetView>
  </sheetViews>
  <sheetFormatPr defaultColWidth="10.1796875" defaultRowHeight="15.5" x14ac:dyDescent="0.35"/>
  <cols>
    <col min="1" max="16384" width="10.1796875" style="68"/>
  </cols>
  <sheetData>
    <row r="1" spans="1:3" x14ac:dyDescent="0.35">
      <c r="A1" s="68" t="s">
        <v>220</v>
      </c>
      <c r="B1" s="68" t="s">
        <v>219</v>
      </c>
      <c r="C1" s="68" t="s">
        <v>218</v>
      </c>
    </row>
    <row r="2" spans="1:3" x14ac:dyDescent="0.35">
      <c r="A2" s="68" t="s">
        <v>217</v>
      </c>
      <c r="B2" s="68" t="s">
        <v>216</v>
      </c>
      <c r="C2" s="68">
        <v>10990446</v>
      </c>
    </row>
    <row r="3" spans="1:3" x14ac:dyDescent="0.35">
      <c r="A3" s="68" t="s">
        <v>215</v>
      </c>
      <c r="B3" s="68" t="s">
        <v>214</v>
      </c>
    </row>
    <row r="4" spans="1:3" x14ac:dyDescent="0.35">
      <c r="A4" s="68" t="s">
        <v>213</v>
      </c>
      <c r="B4" s="68" t="s">
        <v>212</v>
      </c>
    </row>
    <row r="5" spans="1:3" x14ac:dyDescent="0.35">
      <c r="A5" s="68" t="s">
        <v>211</v>
      </c>
      <c r="B5" s="68" t="s">
        <v>210</v>
      </c>
    </row>
    <row r="6" spans="1:3" x14ac:dyDescent="0.35">
      <c r="A6" s="68" t="s">
        <v>209</v>
      </c>
      <c r="B6" s="68" t="s">
        <v>208</v>
      </c>
    </row>
    <row r="7" spans="1:3" x14ac:dyDescent="0.35">
      <c r="A7" s="68" t="s">
        <v>207</v>
      </c>
      <c r="B7" s="68" t="s">
        <v>206</v>
      </c>
    </row>
    <row r="8" spans="1:3" x14ac:dyDescent="0.35">
      <c r="A8" s="68" t="s">
        <v>205</v>
      </c>
      <c r="B8" s="68" t="s">
        <v>204</v>
      </c>
    </row>
    <row r="9" spans="1:3" x14ac:dyDescent="0.35">
      <c r="A9" s="68" t="s">
        <v>203</v>
      </c>
      <c r="B9" s="68" t="s">
        <v>202</v>
      </c>
    </row>
    <row r="10" spans="1:3" x14ac:dyDescent="0.35">
      <c r="A10" s="68" t="s">
        <v>201</v>
      </c>
      <c r="B10" s="68" t="s">
        <v>200</v>
      </c>
    </row>
    <row r="11" spans="1:3" x14ac:dyDescent="0.35">
      <c r="A11" s="68" t="s">
        <v>199</v>
      </c>
      <c r="B11" s="68" t="s">
        <v>198</v>
      </c>
      <c r="C11" s="68" t="s">
        <v>197</v>
      </c>
    </row>
    <row r="12" spans="1:3" x14ac:dyDescent="0.35">
      <c r="A12" s="68" t="s">
        <v>196</v>
      </c>
      <c r="B12" s="68" t="s">
        <v>195</v>
      </c>
      <c r="C12" s="68" t="s">
        <v>194</v>
      </c>
    </row>
    <row r="13" spans="1:3" x14ac:dyDescent="0.35">
      <c r="A13" s="68" t="s">
        <v>193</v>
      </c>
      <c r="B13" s="68" t="s">
        <v>192</v>
      </c>
      <c r="C13" s="68" t="s">
        <v>191</v>
      </c>
    </row>
    <row r="14" spans="1:3" x14ac:dyDescent="0.35">
      <c r="A14" s="68" t="s">
        <v>190</v>
      </c>
      <c r="B14" s="68" t="s">
        <v>189</v>
      </c>
      <c r="C14" s="68" t="s">
        <v>188</v>
      </c>
    </row>
    <row r="15" spans="1:3" x14ac:dyDescent="0.35">
      <c r="A15" s="68" t="s">
        <v>187</v>
      </c>
      <c r="B15" s="68" t="s">
        <v>186</v>
      </c>
      <c r="C15" s="70">
        <v>44895</v>
      </c>
    </row>
    <row r="16" spans="1:3" x14ac:dyDescent="0.35">
      <c r="A16" s="68" t="s">
        <v>185</v>
      </c>
      <c r="B16" s="68" t="s">
        <v>184</v>
      </c>
      <c r="C16" s="68" t="s">
        <v>183</v>
      </c>
    </row>
    <row r="17" spans="1:3" x14ac:dyDescent="0.35">
      <c r="A17" s="68" t="s">
        <v>182</v>
      </c>
      <c r="B17" s="68" t="s">
        <v>181</v>
      </c>
      <c r="C17" s="68" t="s">
        <v>180</v>
      </c>
    </row>
    <row r="18" spans="1:3" x14ac:dyDescent="0.35">
      <c r="A18" s="68" t="s">
        <v>179</v>
      </c>
      <c r="B18" s="68" t="s">
        <v>178</v>
      </c>
      <c r="C18" s="68" t="s">
        <v>177</v>
      </c>
    </row>
    <row r="19" spans="1:3" x14ac:dyDescent="0.35">
      <c r="A19" s="68" t="s">
        <v>176</v>
      </c>
      <c r="B19" s="68" t="s">
        <v>175</v>
      </c>
    </row>
    <row r="20" spans="1:3" x14ac:dyDescent="0.35">
      <c r="A20" s="68" t="s">
        <v>174</v>
      </c>
      <c r="B20" s="68" t="s">
        <v>173</v>
      </c>
    </row>
    <row r="21" spans="1:3" x14ac:dyDescent="0.35">
      <c r="A21" s="68" t="s">
        <v>172</v>
      </c>
      <c r="B21" s="68" t="s">
        <v>171</v>
      </c>
    </row>
    <row r="22" spans="1:3" x14ac:dyDescent="0.35">
      <c r="A22" s="68" t="s">
        <v>170</v>
      </c>
      <c r="B22" s="68" t="s">
        <v>169</v>
      </c>
      <c r="C22" s="68">
        <v>84</v>
      </c>
    </row>
    <row r="23" spans="1:3" x14ac:dyDescent="0.35">
      <c r="A23" s="68" t="s">
        <v>168</v>
      </c>
      <c r="B23" s="68" t="s">
        <v>167</v>
      </c>
    </row>
    <row r="24" spans="1:3" x14ac:dyDescent="0.35">
      <c r="A24" s="68" t="s">
        <v>166</v>
      </c>
      <c r="B24" s="68" t="s">
        <v>165</v>
      </c>
    </row>
    <row r="25" spans="1:3" x14ac:dyDescent="0.35">
      <c r="A25" s="68" t="s">
        <v>164</v>
      </c>
      <c r="B25" s="68" t="s">
        <v>163</v>
      </c>
      <c r="C25" s="68">
        <v>10</v>
      </c>
    </row>
    <row r="26" spans="1:3" x14ac:dyDescent="0.35">
      <c r="A26" s="68" t="s">
        <v>162</v>
      </c>
      <c r="B26" s="68" t="s">
        <v>161</v>
      </c>
    </row>
    <row r="27" spans="1:3" x14ac:dyDescent="0.35">
      <c r="A27" s="68" t="s">
        <v>160</v>
      </c>
      <c r="B27" s="68" t="s">
        <v>159</v>
      </c>
    </row>
    <row r="28" spans="1:3" x14ac:dyDescent="0.35">
      <c r="A28" s="68" t="s">
        <v>158</v>
      </c>
      <c r="B28" s="68" t="s">
        <v>157</v>
      </c>
      <c r="C28" s="68" t="s">
        <v>156</v>
      </c>
    </row>
    <row r="29" spans="1:3" x14ac:dyDescent="0.35">
      <c r="A29" s="68" t="s">
        <v>155</v>
      </c>
      <c r="B29" s="68" t="s">
        <v>154</v>
      </c>
    </row>
    <row r="30" spans="1:3" x14ac:dyDescent="0.35">
      <c r="A30" s="68" t="s">
        <v>153</v>
      </c>
      <c r="B30" s="68" t="s">
        <v>152</v>
      </c>
    </row>
    <row r="31" spans="1:3" x14ac:dyDescent="0.35">
      <c r="A31" s="68" t="s">
        <v>151</v>
      </c>
      <c r="B31" s="68" t="s">
        <v>150</v>
      </c>
      <c r="C31" s="70">
        <v>44927</v>
      </c>
    </row>
    <row r="32" spans="1:3" x14ac:dyDescent="0.35">
      <c r="A32" s="68" t="s">
        <v>149</v>
      </c>
      <c r="B32" s="68" t="s">
        <v>148</v>
      </c>
      <c r="C32" s="70">
        <v>45291</v>
      </c>
    </row>
    <row r="33" spans="1:3" x14ac:dyDescent="0.35">
      <c r="A33" s="68" t="s">
        <v>147</v>
      </c>
      <c r="B33" s="68" t="s">
        <v>146</v>
      </c>
      <c r="C33" s="68" t="s">
        <v>145</v>
      </c>
    </row>
    <row r="34" spans="1:3" x14ac:dyDescent="0.35">
      <c r="A34" s="68" t="s">
        <v>144</v>
      </c>
      <c r="B34" s="68" t="s">
        <v>143</v>
      </c>
    </row>
    <row r="35" spans="1:3" x14ac:dyDescent="0.35">
      <c r="A35" s="68" t="s">
        <v>142</v>
      </c>
      <c r="B35" s="68" t="s">
        <v>141</v>
      </c>
    </row>
    <row r="36" spans="1:3" x14ac:dyDescent="0.35">
      <c r="A36" s="68" t="s">
        <v>140</v>
      </c>
      <c r="B36" s="68" t="s">
        <v>139</v>
      </c>
    </row>
    <row r="37" spans="1:3" x14ac:dyDescent="0.35">
      <c r="A37" s="68" t="s">
        <v>138</v>
      </c>
      <c r="B37" s="68" t="s">
        <v>137</v>
      </c>
    </row>
    <row r="38" spans="1:3" x14ac:dyDescent="0.35">
      <c r="A38" s="68" t="s">
        <v>136</v>
      </c>
      <c r="B38" s="68" t="s">
        <v>135</v>
      </c>
    </row>
    <row r="39" spans="1:3" x14ac:dyDescent="0.35">
      <c r="A39" s="68" t="s">
        <v>134</v>
      </c>
      <c r="B39" s="68" t="s">
        <v>133</v>
      </c>
    </row>
    <row r="40" spans="1:3" x14ac:dyDescent="0.35">
      <c r="A40" s="68" t="s">
        <v>132</v>
      </c>
      <c r="B40" s="68" t="s">
        <v>131</v>
      </c>
    </row>
    <row r="41" spans="1:3" x14ac:dyDescent="0.35">
      <c r="A41" s="68" t="s">
        <v>130</v>
      </c>
      <c r="B41" s="68" t="s">
        <v>129</v>
      </c>
    </row>
    <row r="42" spans="1:3" x14ac:dyDescent="0.35">
      <c r="A42" s="68" t="s">
        <v>128</v>
      </c>
      <c r="B42" s="68" t="s">
        <v>127</v>
      </c>
      <c r="C42" s="68" t="s">
        <v>126</v>
      </c>
    </row>
    <row r="43" spans="1:3" x14ac:dyDescent="0.35">
      <c r="A43" s="68" t="s">
        <v>125</v>
      </c>
      <c r="B43" s="68" t="s">
        <v>124</v>
      </c>
      <c r="C43" s="68" t="b">
        <v>0</v>
      </c>
    </row>
    <row r="44" spans="1:3" x14ac:dyDescent="0.35">
      <c r="A44" s="68" t="s">
        <v>123</v>
      </c>
      <c r="B44" s="68" t="s">
        <v>122</v>
      </c>
    </row>
    <row r="45" spans="1:3" x14ac:dyDescent="0.35">
      <c r="A45" s="68" t="s">
        <v>121</v>
      </c>
      <c r="B45" s="68" t="s">
        <v>120</v>
      </c>
    </row>
    <row r="46" spans="1:3" x14ac:dyDescent="0.35">
      <c r="A46" s="68" t="s">
        <v>119</v>
      </c>
      <c r="B46" s="68" t="s">
        <v>118</v>
      </c>
    </row>
    <row r="47" spans="1:3" x14ac:dyDescent="0.35">
      <c r="A47" s="68" t="s">
        <v>117</v>
      </c>
      <c r="B47" s="68" t="s">
        <v>116</v>
      </c>
      <c r="C47" s="68" t="b">
        <v>0</v>
      </c>
    </row>
    <row r="48" spans="1:3" x14ac:dyDescent="0.35">
      <c r="A48" s="68" t="s">
        <v>115</v>
      </c>
      <c r="B48" s="68" t="s">
        <v>114</v>
      </c>
    </row>
    <row r="49" spans="1:3" x14ac:dyDescent="0.35">
      <c r="A49" s="68" t="s">
        <v>113</v>
      </c>
      <c r="B49" s="68" t="s">
        <v>112</v>
      </c>
      <c r="C49" s="68">
        <v>42</v>
      </c>
    </row>
    <row r="50" spans="1:3" x14ac:dyDescent="0.35">
      <c r="A50" s="68" t="s">
        <v>111</v>
      </c>
      <c r="B50" s="68" t="s">
        <v>110</v>
      </c>
    </row>
    <row r="51" spans="1:3" x14ac:dyDescent="0.35">
      <c r="A51" s="68" t="s">
        <v>109</v>
      </c>
      <c r="B51" s="68" t="s">
        <v>108</v>
      </c>
    </row>
    <row r="52" spans="1:3" x14ac:dyDescent="0.35">
      <c r="A52" s="68" t="s">
        <v>107</v>
      </c>
      <c r="B52" s="68" t="s">
        <v>106</v>
      </c>
      <c r="C52" s="68">
        <v>4500</v>
      </c>
    </row>
    <row r="53" spans="1:3" x14ac:dyDescent="0.35">
      <c r="A53" s="68" t="s">
        <v>105</v>
      </c>
      <c r="B53" s="68" t="s">
        <v>104</v>
      </c>
    </row>
    <row r="54" spans="1:3" x14ac:dyDescent="0.35">
      <c r="A54" s="68" t="s">
        <v>103</v>
      </c>
      <c r="B54" s="68" t="s">
        <v>102</v>
      </c>
    </row>
    <row r="55" spans="1:3" x14ac:dyDescent="0.35">
      <c r="A55" s="68" t="s">
        <v>101</v>
      </c>
      <c r="B55" s="68" t="s">
        <v>100</v>
      </c>
      <c r="C55" s="70">
        <v>45366</v>
      </c>
    </row>
    <row r="56" spans="1:3" x14ac:dyDescent="0.35">
      <c r="A56" s="68" t="s">
        <v>99</v>
      </c>
      <c r="B56" s="68" t="s">
        <v>98</v>
      </c>
      <c r="C56" s="68" t="s">
        <v>97</v>
      </c>
    </row>
    <row r="57" spans="1:3" x14ac:dyDescent="0.35">
      <c r="A57" s="68" t="s">
        <v>96</v>
      </c>
      <c r="B57" s="68" t="s">
        <v>95</v>
      </c>
      <c r="C57" s="68" t="b">
        <v>0</v>
      </c>
    </row>
    <row r="58" spans="1:3" x14ac:dyDescent="0.35">
      <c r="A58" s="68" t="s">
        <v>94</v>
      </c>
      <c r="B58" s="68" t="s">
        <v>93</v>
      </c>
    </row>
    <row r="59" spans="1:3" x14ac:dyDescent="0.35">
      <c r="A59" s="68" t="s">
        <v>92</v>
      </c>
      <c r="B59" s="68" t="s">
        <v>91</v>
      </c>
    </row>
    <row r="60" spans="1:3" x14ac:dyDescent="0.35">
      <c r="A60" s="68" t="s">
        <v>90</v>
      </c>
      <c r="B60" s="68" t="s">
        <v>89</v>
      </c>
      <c r="C60" s="68" t="s">
        <v>88</v>
      </c>
    </row>
    <row r="61" spans="1:3" x14ac:dyDescent="0.35">
      <c r="A61" s="68" t="s">
        <v>87</v>
      </c>
      <c r="B61" s="68" t="s">
        <v>86</v>
      </c>
      <c r="C61" s="68" t="s">
        <v>75</v>
      </c>
    </row>
    <row r="62" spans="1:3" x14ac:dyDescent="0.35">
      <c r="A62" s="68" t="s">
        <v>85</v>
      </c>
      <c r="B62" s="68" t="s">
        <v>84</v>
      </c>
      <c r="C62" s="68" t="s">
        <v>72</v>
      </c>
    </row>
    <row r="63" spans="1:3" x14ac:dyDescent="0.35">
      <c r="A63" s="68" t="s">
        <v>83</v>
      </c>
      <c r="B63" s="68" t="s">
        <v>82</v>
      </c>
      <c r="C63" s="68" t="s">
        <v>69</v>
      </c>
    </row>
    <row r="64" spans="1:3" x14ac:dyDescent="0.35">
      <c r="A64" s="68" t="s">
        <v>81</v>
      </c>
      <c r="B64" s="68" t="s">
        <v>80</v>
      </c>
      <c r="C64" s="68" t="s">
        <v>66</v>
      </c>
    </row>
    <row r="65" spans="1:3" x14ac:dyDescent="0.35">
      <c r="A65" s="68" t="s">
        <v>79</v>
      </c>
      <c r="B65" s="68" t="s">
        <v>78</v>
      </c>
      <c r="C65" s="68" t="s">
        <v>63</v>
      </c>
    </row>
    <row r="66" spans="1:3" x14ac:dyDescent="0.35">
      <c r="A66" s="68" t="s">
        <v>77</v>
      </c>
      <c r="B66" s="68" t="s">
        <v>76</v>
      </c>
      <c r="C66" s="68" t="s">
        <v>75</v>
      </c>
    </row>
    <row r="67" spans="1:3" x14ac:dyDescent="0.35">
      <c r="A67" s="68" t="s">
        <v>74</v>
      </c>
      <c r="B67" s="68" t="s">
        <v>73</v>
      </c>
      <c r="C67" s="68" t="s">
        <v>72</v>
      </c>
    </row>
    <row r="68" spans="1:3" x14ac:dyDescent="0.35">
      <c r="A68" s="68" t="s">
        <v>71</v>
      </c>
      <c r="B68" s="68" t="s">
        <v>70</v>
      </c>
      <c r="C68" s="68" t="s">
        <v>69</v>
      </c>
    </row>
    <row r="69" spans="1:3" x14ac:dyDescent="0.35">
      <c r="A69" s="68" t="s">
        <v>68</v>
      </c>
      <c r="B69" s="68" t="s">
        <v>67</v>
      </c>
      <c r="C69" s="68" t="s">
        <v>66</v>
      </c>
    </row>
    <row r="70" spans="1:3" x14ac:dyDescent="0.35">
      <c r="A70" s="68" t="s">
        <v>65</v>
      </c>
      <c r="B70" s="68" t="s">
        <v>64</v>
      </c>
      <c r="C70" s="68" t="s">
        <v>63</v>
      </c>
    </row>
    <row r="71" spans="1:3" x14ac:dyDescent="0.35">
      <c r="A71" s="68" t="s">
        <v>62</v>
      </c>
      <c r="B71" s="68" t="s">
        <v>61</v>
      </c>
    </row>
    <row r="72" spans="1:3" x14ac:dyDescent="0.35">
      <c r="A72" s="68" t="s">
        <v>60</v>
      </c>
      <c r="B72" s="68" t="s">
        <v>59</v>
      </c>
      <c r="C72" s="68">
        <v>1568590</v>
      </c>
    </row>
    <row r="73" spans="1:3" x14ac:dyDescent="0.35">
      <c r="A73" s="68" t="s">
        <v>58</v>
      </c>
      <c r="B73" s="68" t="s">
        <v>57</v>
      </c>
    </row>
    <row r="74" spans="1:3" x14ac:dyDescent="0.35">
      <c r="A74" s="68" t="s">
        <v>56</v>
      </c>
      <c r="B74" s="68" t="s">
        <v>55</v>
      </c>
      <c r="C74" s="68" t="b">
        <v>0</v>
      </c>
    </row>
    <row r="75" spans="1:3" x14ac:dyDescent="0.35">
      <c r="A75" s="68" t="s">
        <v>54</v>
      </c>
      <c r="B75" s="68" t="s">
        <v>53</v>
      </c>
      <c r="C75" s="68" t="b">
        <v>0</v>
      </c>
    </row>
    <row r="76" spans="1:3" x14ac:dyDescent="0.35">
      <c r="A76" s="68" t="s">
        <v>52</v>
      </c>
      <c r="B76" s="68" t="s">
        <v>51</v>
      </c>
      <c r="C76" s="68" t="b">
        <v>0</v>
      </c>
    </row>
    <row r="77" spans="1:3" x14ac:dyDescent="0.35">
      <c r="A77" s="68" t="s">
        <v>50</v>
      </c>
      <c r="B77" s="68" t="s">
        <v>49</v>
      </c>
    </row>
    <row r="78" spans="1:3" x14ac:dyDescent="0.35">
      <c r="A78" s="68" t="s">
        <v>48</v>
      </c>
      <c r="B78" s="68" t="s">
        <v>47</v>
      </c>
      <c r="C78" s="68" t="b">
        <v>0</v>
      </c>
    </row>
    <row r="79" spans="1:3" x14ac:dyDescent="0.35">
      <c r="A79" s="68" t="s">
        <v>46</v>
      </c>
      <c r="B79" s="68" t="s">
        <v>45</v>
      </c>
      <c r="C79" s="68" t="s">
        <v>44</v>
      </c>
    </row>
    <row r="80" spans="1:3" x14ac:dyDescent="0.35">
      <c r="A80" s="68" t="s">
        <v>43</v>
      </c>
      <c r="B80" s="68" t="s">
        <v>42</v>
      </c>
    </row>
    <row r="81" spans="1:3" x14ac:dyDescent="0.35">
      <c r="A81" s="68" t="s">
        <v>41</v>
      </c>
      <c r="B81" s="68" t="s">
        <v>40</v>
      </c>
    </row>
    <row r="82" spans="1:3" x14ac:dyDescent="0.35">
      <c r="A82" s="68" t="s">
        <v>39</v>
      </c>
      <c r="B82" s="68" t="s">
        <v>38</v>
      </c>
    </row>
    <row r="83" spans="1:3" x14ac:dyDescent="0.35">
      <c r="A83" s="68" t="s">
        <v>37</v>
      </c>
      <c r="B83" s="68" t="s">
        <v>36</v>
      </c>
    </row>
    <row r="84" spans="1:3" x14ac:dyDescent="0.35">
      <c r="A84" s="68" t="s">
        <v>35</v>
      </c>
      <c r="B84" s="68" t="s">
        <v>34</v>
      </c>
      <c r="C84" s="68" t="s">
        <v>33</v>
      </c>
    </row>
    <row r="85" spans="1:3" x14ac:dyDescent="0.35">
      <c r="A85" s="68" t="s">
        <v>32</v>
      </c>
      <c r="B85" s="68" t="s">
        <v>31</v>
      </c>
    </row>
    <row r="86" spans="1:3" x14ac:dyDescent="0.35">
      <c r="A86" s="68" t="s">
        <v>30</v>
      </c>
      <c r="B86" s="68" t="s">
        <v>29</v>
      </c>
      <c r="C86" s="68" t="s">
        <v>28</v>
      </c>
    </row>
    <row r="87" spans="1:3" x14ac:dyDescent="0.35">
      <c r="A87" s="68" t="s">
        <v>27</v>
      </c>
      <c r="B87" s="68" t="s">
        <v>26</v>
      </c>
    </row>
    <row r="88" spans="1:3" x14ac:dyDescent="0.35">
      <c r="A88" s="68" t="s">
        <v>25</v>
      </c>
      <c r="B88" s="68" t="s">
        <v>24</v>
      </c>
      <c r="C88" s="69">
        <v>45372.745071805773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01.RA.12.4 - PBC Checlist</vt:lpstr>
      <vt:lpstr>KEEL</vt:lpstr>
      <vt:lpstr>var</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Sergei Tšistjakov</cp:lastModifiedBy>
  <dcterms:created xsi:type="dcterms:W3CDTF">2022-10-24T07:54:39Z</dcterms:created>
  <dcterms:modified xsi:type="dcterms:W3CDTF">2024-05-01T19:24:08Z</dcterms:modified>
</cp:coreProperties>
</file>