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sergeitsistjakov/Assertum Audit OÜ Dropbox/AUDITI TÖÖPABERID/"/>
    </mc:Choice>
  </mc:AlternateContent>
  <xr:revisionPtr revIDLastSave="0" documentId="13_ncr:1_{768773C7-9033-3E41-9D28-5BC432593B40}" xr6:coauthVersionLast="47" xr6:coauthVersionMax="47" xr10:uidLastSave="{00000000-0000-0000-0000-000000000000}"/>
  <bookViews>
    <workbookView xWindow="0" yWindow="500" windowWidth="51200" windowHeight="28300" xr2:uid="{00000000-000D-0000-FFFF-FFFF00000000}"/>
  </bookViews>
  <sheets>
    <sheet name="AFB" sheetId="1" r:id="rId1"/>
    <sheet name="LISTS" sheetId="2" state="hidden" r:id="rId2"/>
    <sheet name="var" sheetId="3" r:id="rId3"/>
  </sheets>
  <definedNames>
    <definedName name="_ftn1" localSheetId="0">AFB!#REF!</definedName>
    <definedName name="_ftnref1" localSheetId="0">AFB!$A$91</definedName>
    <definedName name="Language">AFB!$C$1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1" i="1" l="1"/>
  <c r="A100" i="1"/>
  <c r="A98" i="1"/>
  <c r="A77" i="1"/>
  <c r="A88" i="1"/>
  <c r="A54" i="1"/>
  <c r="A84" i="1"/>
  <c r="A78" i="1"/>
  <c r="A50" i="1"/>
  <c r="A76" i="1"/>
  <c r="A60" i="1"/>
  <c r="A66" i="1"/>
  <c r="A72" i="1"/>
  <c r="A43" i="1"/>
  <c r="A80" i="1"/>
  <c r="A9" i="1"/>
  <c r="A75" i="1"/>
  <c r="A73" i="1"/>
  <c r="A71" i="1"/>
  <c r="A69" i="1"/>
  <c r="A67" i="1"/>
  <c r="A65" i="1"/>
  <c r="A63" i="1"/>
  <c r="A61" i="1"/>
  <c r="A59" i="1"/>
  <c r="A57" i="1"/>
  <c r="A55" i="1"/>
  <c r="A53" i="1"/>
  <c r="A51" i="1"/>
  <c r="C48" i="1"/>
  <c r="A48" i="1"/>
  <c r="B21" i="1"/>
  <c r="B20" i="1"/>
  <c r="C119" i="1"/>
  <c r="A119" i="1"/>
  <c r="C118" i="1"/>
  <c r="A118" i="1"/>
  <c r="C116" i="1"/>
  <c r="A116" i="1"/>
  <c r="A112" i="1"/>
  <c r="A103" i="1"/>
  <c r="A102" i="1"/>
  <c r="A99" i="1"/>
  <c r="A96" i="1"/>
  <c r="A94" i="1"/>
  <c r="A93" i="1"/>
  <c r="A91" i="1"/>
  <c r="A89" i="1"/>
  <c r="A79" i="1"/>
  <c r="A74" i="1"/>
  <c r="A70" i="1"/>
  <c r="A68" i="1"/>
  <c r="A64" i="1"/>
  <c r="A62" i="1"/>
  <c r="A58" i="1"/>
  <c r="A56" i="1"/>
  <c r="A52" i="1"/>
  <c r="D49" i="1"/>
  <c r="C49" i="1"/>
  <c r="A47" i="1"/>
  <c r="A44" i="1"/>
  <c r="A41" i="1"/>
  <c r="A40" i="1"/>
  <c r="A38" i="1"/>
  <c r="A37" i="1"/>
  <c r="A35" i="1"/>
  <c r="A34" i="1"/>
  <c r="A32" i="1"/>
  <c r="A31" i="1"/>
  <c r="A29" i="1"/>
  <c r="A28" i="1"/>
  <c r="A24" i="1"/>
  <c r="A23" i="1"/>
  <c r="A21" i="1"/>
  <c r="A20" i="1"/>
  <c r="A14" i="1"/>
  <c r="A7" i="1"/>
  <c r="A5" i="1"/>
  <c r="A3" i="1" a="1"/>
  <c r="A3" i="1" s="1"/>
</calcChain>
</file>

<file path=xl/sharedStrings.xml><?xml version="1.0" encoding="utf-8"?>
<sst xmlns="http://schemas.openxmlformats.org/spreadsheetml/2006/main" count="218" uniqueCount="208">
  <si>
    <t>KEELEVALIK / SELECT LANGUAGE / ВЫБЕРИТЕ ЯЗЫК:</t>
  </si>
  <si>
    <t>Русский язык</t>
  </si>
  <si>
    <t>Assertum Audit OÜ</t>
  </si>
  <si>
    <t xml:space="preserve">Lõõtsa 2A, </t>
  </si>
  <si>
    <t>Tallinn 11415</t>
  </si>
  <si>
    <t>_________________________________</t>
  </si>
  <si>
    <t>________________________________</t>
  </si>
  <si>
    <t xml:space="preserve">                  </t>
  </si>
  <si>
    <t>Keelevalik</t>
  </si>
  <si>
    <t>Eesti keel</t>
  </si>
  <si>
    <t>English</t>
  </si>
  <si>
    <t>audit_company__name</t>
  </si>
  <si>
    <t>Audiitorettevõtja » Audiitorettevõtja nimi</t>
  </si>
  <si>
    <t>audit_company__regcode</t>
  </si>
  <si>
    <t>Audiitorettevõtja » Registrikood</t>
  </si>
  <si>
    <t>projects__auditors_report_other_claims</t>
  </si>
  <si>
    <t>Audiitori aruanne » Aruanne muude seadusest tulenevate ja regulatiivsete nõuete koht</t>
  </si>
  <si>
    <t>projects__auditors_report_emphasis_of_matter</t>
  </si>
  <si>
    <t>Audiitori aruanne » Asjaolu rõhutamine</t>
  </si>
  <si>
    <t>projects__cl_auditors_report_type</t>
  </si>
  <si>
    <t>Audiitori aruanne » Audiitoriaruande tüüp</t>
  </si>
  <si>
    <t>projects__auditors_report_modification</t>
  </si>
  <si>
    <t>Audiitori aruanne » Modifikatsioon</t>
  </si>
  <si>
    <t>projects__auditors_report_circumstances</t>
  </si>
  <si>
    <t>Audiitori aruanne » Muu asjaolu lõik</t>
  </si>
  <si>
    <t>projects__auditors_report_other_information</t>
  </si>
  <si>
    <t>Audiitori aruanne » Muu informatsioon</t>
  </si>
  <si>
    <t>projects__auditors_report_primary_factors</t>
  </si>
  <si>
    <t>Audiitori aruanne » Peamised auditi asjaolud</t>
  </si>
  <si>
    <t>projects__auditors_report_continuation_uncertainty</t>
  </si>
  <si>
    <t>Audiitori aruanne » Tegevuse jätkuvusega seotud oluline ebakindlus</t>
  </si>
  <si>
    <t>companies__name</t>
  </si>
  <si>
    <t>Klient</t>
  </si>
  <si>
    <t>RTS Infra Eesti OÜ</t>
  </si>
  <si>
    <t>companies__address</t>
  </si>
  <si>
    <t>Klient » Aadress</t>
  </si>
  <si>
    <t>Peterburi tee 2f</t>
  </si>
  <si>
    <t>companies__ehak</t>
  </si>
  <si>
    <t>Klient » Haldus- ja asustusjaotus</t>
  </si>
  <si>
    <t>Tallinn</t>
  </si>
  <si>
    <t>companies__zipcode</t>
  </si>
  <si>
    <t>Klient » Indeks</t>
  </si>
  <si>
    <t>11415</t>
  </si>
  <si>
    <t>companies__relationship_start_date</t>
  </si>
  <si>
    <t>Klient » Kliendisuhte tekke kuupäev</t>
  </si>
  <si>
    <t>companies__regcode</t>
  </si>
  <si>
    <t>Klient » Registrikood</t>
  </si>
  <si>
    <t>16328599</t>
  </si>
  <si>
    <t>companies__country</t>
  </si>
  <si>
    <t>Klient » Riik</t>
  </si>
  <si>
    <t>Eesti</t>
  </si>
  <si>
    <t>companies__field_of_activity</t>
  </si>
  <si>
    <t>Klient » Tegevusvaldkond</t>
  </si>
  <si>
    <t>Muude puitplaatide tootmine (16219)</t>
  </si>
  <si>
    <t>projects__materiality_total</t>
  </si>
  <si>
    <t>Olulisus » Aruandetasemel olulisuse määr</t>
  </si>
  <si>
    <t>projects__retained_earnings_accounts</t>
  </si>
  <si>
    <t>Olulisus » Jaotamata kasumi kontod</t>
  </si>
  <si>
    <t>projects__performance_materiality</t>
  </si>
  <si>
    <t>Olulisus » Läbiviimise olulisus</t>
  </si>
  <si>
    <t>projects__performance_materiality_extent</t>
  </si>
  <si>
    <t>Olulisus » Läbiviimise olulisuse määr</t>
  </si>
  <si>
    <t>projects__materiality_description</t>
  </si>
  <si>
    <t>Olulisus » Olulisuse määrangu selgitus, spetsiifiline olulisus (kui määratud)</t>
  </si>
  <si>
    <t>projects__cl_materiality_formula</t>
  </si>
  <si>
    <t>Olulisus » Olulisuse valem</t>
  </si>
  <si>
    <t>projects__misstatements_detection_limit_extent</t>
  </si>
  <si>
    <t>Olulisus » Selgelt tühiste väärkjastamiste määr</t>
  </si>
  <si>
    <t>projects__misstatements_detection_limit</t>
  </si>
  <si>
    <t>Olulisus » Väärkajastuste tuvastamiskünnis</t>
  </si>
  <si>
    <t>projects__annual_report_sign_date</t>
  </si>
  <si>
    <t>Projekt » Aastaaruande allkirjastamiskuupäev</t>
  </si>
  <si>
    <t>projects__cl_data_source</t>
  </si>
  <si>
    <t>Projekt » Andmeallikas</t>
  </si>
  <si>
    <t>Aruandepõhine</t>
  </si>
  <si>
    <t>projects__archiving_date</t>
  </si>
  <si>
    <t>Projekt » Arhiveerimiskuupäev</t>
  </si>
  <si>
    <t>projects__audit_report_end_date</t>
  </si>
  <si>
    <t>Projekt » Aruande lõpetamise kuupäev</t>
  </si>
  <si>
    <t>projects__annual_report_start</t>
  </si>
  <si>
    <t>Projekt » Aruandeaasta alguskuupäev</t>
  </si>
  <si>
    <t>projects__annual_report_end</t>
  </si>
  <si>
    <t>Projekt » Aruandeaasta lõppkuupäev</t>
  </si>
  <si>
    <t>projects__cl_accounting_practices</t>
  </si>
  <si>
    <t>Projekt » Aruandlusraamistik</t>
  </si>
  <si>
    <t>Eesti finantsaruandluse standard</t>
  </si>
  <si>
    <t>projects__cl_auditors_assessment</t>
  </si>
  <si>
    <t>Projekt » Audiitori koondhinnang</t>
  </si>
  <si>
    <t>projects__audit_entitiy</t>
  </si>
  <si>
    <t>Projekt » Auditeeritav üksus</t>
  </si>
  <si>
    <t>projects__audit_period_start_date</t>
  </si>
  <si>
    <t>Projekt » Auditeeritava perioodi algus</t>
  </si>
  <si>
    <t>projects__audit_period_end_date</t>
  </si>
  <si>
    <t>Projekt » Auditeeritava perioodi lõpp</t>
  </si>
  <si>
    <t>projects__audit_purpose</t>
  </si>
  <si>
    <t>Projekt » Auditi eesmärgid</t>
  </si>
  <si>
    <t>projects__audit_restriction</t>
  </si>
  <si>
    <t>Projekt » Auditi piirangud</t>
  </si>
  <si>
    <t>projects__audit_background_information</t>
  </si>
  <si>
    <t>Projekt » Auditi taustainfo</t>
  </si>
  <si>
    <t>projects__conclusion_date</t>
  </si>
  <si>
    <t>Projekt » Auditiaruande kuupäev</t>
  </si>
  <si>
    <t>projects__cl_audit_practices</t>
  </si>
  <si>
    <t>Projekt » Audititava</t>
  </si>
  <si>
    <t>Rahvusvahelised auditeerimisstandardid (Eesti) - (ISA (EE))</t>
  </si>
  <si>
    <t>projects__is_public_interest_entity</t>
  </si>
  <si>
    <t>Projekt » Avaliku huvi üksus</t>
  </si>
  <si>
    <t>projects__estimated_archiving_date</t>
  </si>
  <si>
    <t>Projekt » Eeldatav arhiveerimise kuupäev</t>
  </si>
  <si>
    <t>projects__estimated_conclusion_date</t>
  </si>
  <si>
    <t>Projekt » Eeldatav auditiaruande kuupäev</t>
  </si>
  <si>
    <t>projects__confirmation_letter_sign_date</t>
  </si>
  <si>
    <t>Projekt » Esitiskirja allkirjastamise kuupäev</t>
  </si>
  <si>
    <t>projects__is_first_time_contract</t>
  </si>
  <si>
    <t>Projekt » Esmakordne töövõtt</t>
  </si>
  <si>
    <t>projects__groups_auditor</t>
  </si>
  <si>
    <t>Projekt » Grupi finantsaruannete audiitor</t>
  </si>
  <si>
    <t>projects__contract_time_estimate</t>
  </si>
  <si>
    <t>Projekt » Hinnanguline lepinguliste tööde maht (t)</t>
  </si>
  <si>
    <t>projects__auditors_assessment_description</t>
  </si>
  <si>
    <t>Projekt » Koondhinnangu kirjeldus</t>
  </si>
  <si>
    <t>projects__quality_control_end_date</t>
  </si>
  <si>
    <t>Projekt » Kvaliteedikontrolli lõpetamise kuupäev</t>
  </si>
  <si>
    <t>projects__contract_fee</t>
  </si>
  <si>
    <t>Projekt » Lepinguline tasu (lepingus)</t>
  </si>
  <si>
    <t>projects__audit_other_info</t>
  </si>
  <si>
    <t>Projekt » Muu info</t>
  </si>
  <si>
    <t>projects__no</t>
  </si>
  <si>
    <t>Projekt » Nr</t>
  </si>
  <si>
    <t>projects__project_start_date</t>
  </si>
  <si>
    <t>Projekt » Projekti alguskuupäev</t>
  </si>
  <si>
    <t>projects__name</t>
  </si>
  <si>
    <t>Projekt » Projekti nimetus</t>
  </si>
  <si>
    <t>RTS Infra Eesti OÜ 2023 AUD</t>
  </si>
  <si>
    <t>projects__is_archived</t>
  </si>
  <si>
    <t>Projekt » Projekti staatus</t>
  </si>
  <si>
    <t>projects__cl_internal_audit_type</t>
  </si>
  <si>
    <t>Projekt » Siseauditi liik</t>
  </si>
  <si>
    <t>projects__independent_auditors_sign_date</t>
  </si>
  <si>
    <t>Projekt » Sõltumatu vandeaudiitori allkirjastamise kuupäev</t>
  </si>
  <si>
    <t>projects__cl_type</t>
  </si>
  <si>
    <t>Projekt » Töövõtu liik</t>
  </si>
  <si>
    <t>Ülevaatus</t>
  </si>
  <si>
    <t>tasks__review_email</t>
  </si>
  <si>
    <t>Tehtu ülevaataja » E-posti aadress</t>
  </si>
  <si>
    <t>sergei.tsistjakov@assertum.ee</t>
  </si>
  <si>
    <t>tasks__review_first_name</t>
  </si>
  <si>
    <t>Tehtu ülevaataja » Eesnimi</t>
  </si>
  <si>
    <t>Sergei</t>
  </si>
  <si>
    <t>tasks__review_initials</t>
  </si>
  <si>
    <t>Tehtu ülevaataja » Initsiaalid</t>
  </si>
  <si>
    <t>ST</t>
  </si>
  <si>
    <t>tasks__review_idcode</t>
  </si>
  <si>
    <t>Tehtu ülevaataja » Isikukood</t>
  </si>
  <si>
    <t>36711302710</t>
  </si>
  <si>
    <t>tasks__review_last_name</t>
  </si>
  <si>
    <t>Tehtu ülevaataja » Perekonnanimi</t>
  </si>
  <si>
    <t>Tšistjakov</t>
  </si>
  <si>
    <t>tasks__users_email</t>
  </si>
  <si>
    <t>Teostaja » E-posti aadress</t>
  </si>
  <si>
    <t>tasks__users_first_name</t>
  </si>
  <si>
    <t>Teostaja » Eesnimi</t>
  </si>
  <si>
    <t>tasks__users_initials</t>
  </si>
  <si>
    <t>Teostaja » Initsiaalid</t>
  </si>
  <si>
    <t>tasks__users_idcode</t>
  </si>
  <si>
    <t>Teostaja » Isikukood</t>
  </si>
  <si>
    <t>tasks__users_last_name</t>
  </si>
  <si>
    <t>Teostaja » Perekonnanimi</t>
  </si>
  <si>
    <t>tasks__goal</t>
  </si>
  <si>
    <t>Tööülesanne » Eesmärk</t>
  </si>
  <si>
    <t>tasks__id</t>
  </si>
  <si>
    <t>Tööülesanne » ID</t>
  </si>
  <si>
    <t>tasks__result</t>
  </si>
  <si>
    <t>Tööülesanne » Kokkuvõte tehtust</t>
  </si>
  <si>
    <t>tasks__is_cl_assessment_approach_ctl</t>
  </si>
  <si>
    <t>Tööülesanne » Lähenemisviis » Kontrollipõhine</t>
  </si>
  <si>
    <t>tasks__is_cl_assessment_approach_anl</t>
  </si>
  <si>
    <t>Tööülesanne » Lähenemisviis » Substantiivne - analüütilised testid</t>
  </si>
  <si>
    <t>tasks__is_cl_assessment_approach_dtl</t>
  </si>
  <si>
    <t>Tööülesanne » Lähenemisviis » Substantiivne - detailide testid</t>
  </si>
  <si>
    <t>tasks__other_info</t>
  </si>
  <si>
    <t>Tööülesanne » Muu info</t>
  </si>
  <si>
    <t>tasks__is_fraud_risk</t>
  </si>
  <si>
    <t>Tööülesanne » Pettuserisk</t>
  </si>
  <si>
    <t>tasks__cl_status</t>
  </si>
  <si>
    <t>Tööülesanne » Staatus</t>
  </si>
  <si>
    <t>Pooleli</t>
  </si>
  <si>
    <t>tasks__review_time</t>
  </si>
  <si>
    <t>Tööülesanne » Staatuse muutuskuupäev</t>
  </si>
  <si>
    <t>tasks__standard_link</t>
  </si>
  <si>
    <t>Tööülesanne » Standardi hüperlink</t>
  </si>
  <si>
    <t>tasks__work_description</t>
  </si>
  <si>
    <t>Tööülesanne » Tehtava / tehtu kirjeldus</t>
  </si>
  <si>
    <t>tasks__finished_time</t>
  </si>
  <si>
    <t>Tööülesanne » Teostamisaeg</t>
  </si>
  <si>
    <t>tasks__name</t>
  </si>
  <si>
    <t>Tööülesanne » Tööülesande nimetus</t>
  </si>
  <si>
    <t>Aruandekuupäevajärgsed sündmused</t>
  </si>
  <si>
    <t>tasks__standard_refno</t>
  </si>
  <si>
    <t>Tööülesanne » Viidatav standard/ Standardi lõik</t>
  </si>
  <si>
    <t>tasks__refno</t>
  </si>
  <si>
    <t>Tööülesanne » Viide</t>
  </si>
  <si>
    <t>02.RR.0.2</t>
  </si>
  <si>
    <t>tasks__assertions</t>
  </si>
  <si>
    <t>Tööülesanne » Väited</t>
  </si>
  <si>
    <t>meta__file_last_updated</t>
  </si>
  <si>
    <t>Uuendatud</t>
  </si>
  <si>
    <t>Kommentaarid, milliseid protseduure on juhatus sisse seadnud, et tuvastada sündmust või asjaolu ning võimaliku mõju ulatus kui mõju on võimalik hinnata ning viitamine aruande osale kus on arvestatud või avalikustatud: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</si>
</sst>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h:mm:ss"/>
  </numFmts>
  <fonts count="14">
    <font>
      <sz val="12"/>
      <color theme="1"/>
      <name val="Whitney-Book"/>
      <family val="2"/>
    </font>
    <font>
      <sz val="12"/>
      <color rgb="FF3F3F76"/>
      <name val="Whitney-Book"/>
      <family val="2"/>
    </font>
    <font>
      <sz val="11"/>
      <color theme="1"/>
      <name val="Times New Roman"/>
      <family val="1"/>
    </font>
    <font>
      <i/>
      <sz val="11"/>
      <color theme="1"/>
      <name val="Times New Roman"/>
      <family val="1"/>
    </font>
    <font>
      <i/>
      <sz val="11"/>
      <color theme="1"/>
      <name val="Calibri"/>
      <family val="2"/>
    </font>
    <font>
      <sz val="11"/>
      <color theme="1"/>
      <name val="Calibri"/>
      <family val="2"/>
    </font>
    <font>
      <b/>
      <sz val="11"/>
      <color rgb="FF000000"/>
      <name val="Calibri"/>
      <family val="2"/>
    </font>
    <font>
      <sz val="11"/>
      <color rgb="FF000000"/>
      <name val="Calibri"/>
      <family val="2"/>
    </font>
    <font>
      <i/>
      <sz val="10"/>
      <color rgb="FF7030A0"/>
      <name val="Calibri"/>
      <family val="2"/>
    </font>
    <font>
      <sz val="10"/>
      <color rgb="FF000000"/>
      <name val="Calibri"/>
      <family val="2"/>
    </font>
    <font>
      <b/>
      <sz val="10"/>
      <color rgb="FF000000"/>
      <name val="Calibri"/>
      <family val="2"/>
    </font>
    <font>
      <sz val="12"/>
      <color rgb="FF000000"/>
      <name val="Times New Roman"/>
      <family val="1"/>
    </font>
    <font>
      <i/>
      <sz val="12"/>
      <color theme="1"/>
      <name val="Whitney-Book"/>
    </font>
    <font>
      <b/>
      <sz val="12"/>
      <color rgb="FF3F3F76"/>
      <name val="Whitney-Book"/>
    </font>
  </fonts>
  <fills count="6">
    <fill>
      <patternFill patternType="none"/>
    </fill>
    <fill>
      <patternFill patternType="gray125"/>
    </fill>
    <fill>
      <patternFill patternType="solid">
        <fgColor rgb="FFFFCC99"/>
      </patternFill>
    </fill>
    <fill>
      <patternFill patternType="solid">
        <fgColor rgb="FFD9D9D9"/>
        <bgColor indexed="64"/>
      </patternFill>
    </fill>
    <fill>
      <patternFill patternType="solid">
        <fgColor rgb="FFFFFFFF"/>
        <bgColor indexed="64"/>
      </patternFill>
    </fill>
    <fill>
      <patternFill patternType="solid">
        <fgColor rgb="FFBFBFBF"/>
        <bgColor indexed="64"/>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medium">
        <color rgb="FFFFC000"/>
      </left>
      <right style="medium">
        <color rgb="FFFFC000"/>
      </right>
      <top style="medium">
        <color rgb="FFFFC000"/>
      </top>
      <bottom style="medium">
        <color rgb="FFFFC000"/>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style="thin">
        <color rgb="FFFFC000"/>
      </left>
      <right style="thin">
        <color rgb="FFFFC000"/>
      </right>
      <top style="thin">
        <color rgb="FFFFC000"/>
      </top>
      <bottom style="thin">
        <color rgb="FFFFC00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thin">
        <color rgb="FFFFC000"/>
      </left>
      <right style="medium">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medium">
        <color rgb="FFFFC000"/>
      </right>
      <top style="thin">
        <color rgb="FFFFC000"/>
      </top>
      <bottom style="medium">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right/>
      <top style="medium">
        <color rgb="FFFFC000"/>
      </top>
      <bottom/>
      <diagonal/>
    </border>
    <border>
      <left/>
      <right style="medium">
        <color rgb="FFFFC000"/>
      </right>
      <top style="medium">
        <color rgb="FFFFC000"/>
      </top>
      <bottom/>
      <diagonal/>
    </border>
    <border>
      <left/>
      <right/>
      <top/>
      <bottom style="medium">
        <color rgb="FFFFC000"/>
      </bottom>
      <diagonal/>
    </border>
    <border>
      <left/>
      <right style="medium">
        <color rgb="FFFFC000"/>
      </right>
      <top/>
      <bottom style="medium">
        <color rgb="FFFFC000"/>
      </bottom>
      <diagonal/>
    </border>
    <border>
      <left style="medium">
        <color rgb="FFFFC000"/>
      </left>
      <right style="thin">
        <color rgb="FFFFC000"/>
      </right>
      <top/>
      <bottom style="thin">
        <color rgb="FFFFC000"/>
      </bottom>
      <diagonal/>
    </border>
    <border>
      <left/>
      <right style="medium">
        <color rgb="FFFFC000"/>
      </right>
      <top style="thin">
        <color rgb="FFFFC000"/>
      </top>
      <bottom style="thin">
        <color rgb="FFFFC000"/>
      </bottom>
      <diagonal/>
    </border>
    <border>
      <left/>
      <right style="thin">
        <color rgb="FFFFC000"/>
      </right>
      <top style="thin">
        <color rgb="FFFFC000"/>
      </top>
      <bottom/>
      <diagonal/>
    </border>
    <border>
      <left/>
      <right style="thin">
        <color rgb="FFFFC000"/>
      </right>
      <top/>
      <bottom/>
      <diagonal/>
    </border>
    <border>
      <left style="medium">
        <color rgb="FFFFC000"/>
      </left>
      <right/>
      <top/>
      <bottom style="thin">
        <color rgb="FFFFC000"/>
      </bottom>
      <diagonal/>
    </border>
    <border>
      <left/>
      <right style="thin">
        <color rgb="FFFFC000"/>
      </right>
      <top/>
      <bottom style="thin">
        <color rgb="FFFFC000"/>
      </bottom>
      <diagonal/>
    </border>
    <border>
      <left/>
      <right/>
      <top style="thin">
        <color rgb="FFFFC000"/>
      </top>
      <bottom/>
      <diagonal/>
    </border>
    <border>
      <left/>
      <right style="medium">
        <color rgb="FFFFC000"/>
      </right>
      <top style="thin">
        <color rgb="FFFFC000"/>
      </top>
      <bottom/>
      <diagonal/>
    </border>
    <border>
      <left/>
      <right/>
      <top/>
      <bottom style="thin">
        <color rgb="FFFFC000"/>
      </bottom>
      <diagonal/>
    </border>
    <border>
      <left/>
      <right style="medium">
        <color rgb="FFFFC000"/>
      </right>
      <top/>
      <bottom style="thin">
        <color rgb="FFFFC000"/>
      </bottom>
      <diagonal/>
    </border>
    <border>
      <left style="medium">
        <color rgb="FFFFC000"/>
      </left>
      <right style="medium">
        <color rgb="FFFFC000"/>
      </right>
      <top style="thin">
        <color rgb="FFFFC000"/>
      </top>
      <bottom style="thin">
        <color rgb="FFFFC000"/>
      </bottom>
      <diagonal/>
    </border>
    <border>
      <left/>
      <right style="thin">
        <color rgb="FFFFC000"/>
      </right>
      <top style="thin">
        <color rgb="FFFFC000"/>
      </top>
      <bottom style="medium">
        <color rgb="FFFFC000"/>
      </bottom>
      <diagonal/>
    </border>
    <border>
      <left/>
      <right style="thin">
        <color rgb="FFFFC000"/>
      </right>
      <top style="medium">
        <color rgb="FFFFC000"/>
      </top>
      <bottom style="thin">
        <color rgb="FFFFC000"/>
      </bottom>
      <diagonal/>
    </border>
    <border>
      <left style="medium">
        <color rgb="FFFFC000"/>
      </left>
      <right style="medium">
        <color rgb="FFFFC000"/>
      </right>
      <top style="thin">
        <color rgb="FFFFC000"/>
      </top>
      <bottom/>
      <diagonal/>
    </border>
    <border>
      <left/>
      <right/>
      <top style="medium">
        <color rgb="FFFFC000"/>
      </top>
      <bottom style="thin">
        <color rgb="FFFFC000"/>
      </bottom>
      <diagonal/>
    </border>
    <border>
      <left style="medium">
        <color rgb="FFFFC000"/>
      </left>
      <right/>
      <top style="thin">
        <color rgb="FFFFC000"/>
      </top>
      <bottom/>
      <diagonal/>
    </border>
    <border>
      <left style="thin">
        <color rgb="FFFFC000"/>
      </left>
      <right/>
      <top style="thin">
        <color rgb="FFFFC000"/>
      </top>
      <bottom style="thin">
        <color rgb="FFFFC000"/>
      </bottom>
      <diagonal/>
    </border>
  </borders>
  <cellStyleXfs count="2">
    <xf numFmtId="0" fontId="0" fillId="0" borderId="0"/>
    <xf numFmtId="0" fontId="1" fillId="2" borderId="1"/>
  </cellStyleXfs>
  <cellXfs count="8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2"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7" fillId="0" borderId="6" xfId="0" applyFont="1" applyBorder="1" applyAlignment="1">
      <alignment vertical="center"/>
    </xf>
    <xf numFmtId="0" fontId="11" fillId="0" borderId="11" xfId="0" applyFont="1" applyBorder="1" applyAlignment="1">
      <alignment vertical="center"/>
    </xf>
    <xf numFmtId="0" fontId="1" fillId="2" borderId="2" xfId="1" applyBorder="1"/>
    <xf numFmtId="0" fontId="6" fillId="3" borderId="7" xfId="0" quotePrefix="1" applyFont="1" applyFill="1" applyBorder="1" applyAlignment="1">
      <alignment vertical="center"/>
    </xf>
    <xf numFmtId="0" fontId="6" fillId="3" borderId="21" xfId="0" quotePrefix="1" applyFont="1" applyFill="1" applyBorder="1" applyAlignment="1">
      <alignment vertical="center"/>
    </xf>
    <xf numFmtId="0" fontId="2" fillId="0" borderId="0" xfId="0" quotePrefix="1" applyFont="1" applyAlignment="1">
      <alignment horizontal="justify" vertical="center"/>
    </xf>
    <xf numFmtId="0" fontId="3" fillId="0" borderId="0" xfId="0" quotePrefix="1" applyFont="1" applyAlignment="1">
      <alignment vertical="center"/>
    </xf>
    <xf numFmtId="0" fontId="10" fillId="5" borderId="6" xfId="0" quotePrefix="1" applyFont="1" applyFill="1" applyBorder="1" applyAlignment="1">
      <alignment horizontal="center" vertical="center"/>
    </xf>
    <xf numFmtId="0" fontId="10" fillId="5" borderId="11" xfId="0" quotePrefix="1" applyFont="1" applyFill="1" applyBorder="1" applyAlignment="1">
      <alignment horizontal="center" vertical="center"/>
    </xf>
    <xf numFmtId="0" fontId="7" fillId="0" borderId="13" xfId="0" applyFont="1" applyBorder="1" applyAlignment="1">
      <alignment vertical="center"/>
    </xf>
    <xf numFmtId="0" fontId="11" fillId="0" borderId="14" xfId="0" applyFont="1" applyBorder="1" applyAlignment="1">
      <alignment vertical="center"/>
    </xf>
    <xf numFmtId="0" fontId="12" fillId="0" borderId="0" xfId="0" quotePrefix="1" applyFont="1" applyAlignment="1">
      <alignment horizontal="left" vertical="center"/>
    </xf>
    <xf numFmtId="0" fontId="7" fillId="0" borderId="8" xfId="0" applyFont="1" applyBorder="1" applyAlignment="1">
      <alignment vertical="center"/>
    </xf>
    <xf numFmtId="0" fontId="11" fillId="0" borderId="9" xfId="0" applyFont="1" applyBorder="1" applyAlignment="1">
      <alignment vertical="center"/>
    </xf>
    <xf numFmtId="164" fontId="0" fillId="0" borderId="0" xfId="0" applyNumberFormat="1"/>
    <xf numFmtId="165" fontId="0" fillId="0" borderId="0" xfId="0" applyNumberFormat="1"/>
    <xf numFmtId="0" fontId="13" fillId="2" borderId="2" xfId="1" applyFont="1" applyBorder="1" applyAlignment="1">
      <alignment horizontal="center" vertical="center"/>
    </xf>
    <xf numFmtId="0" fontId="5" fillId="0" borderId="0" xfId="0" quotePrefix="1" applyFont="1" applyAlignment="1">
      <alignment horizontal="left" vertical="center" wrapText="1"/>
    </xf>
    <xf numFmtId="0" fontId="0" fillId="0" borderId="0" xfId="0"/>
    <xf numFmtId="0" fontId="8" fillId="4" borderId="31" xfId="0" quotePrefix="1" applyFont="1" applyFill="1" applyBorder="1" applyAlignment="1">
      <alignment horizontal="left" vertical="center"/>
    </xf>
    <xf numFmtId="0" fontId="0" fillId="0" borderId="15" xfId="0" applyBorder="1"/>
    <xf numFmtId="0" fontId="0" fillId="0" borderId="22" xfId="0" applyBorder="1"/>
    <xf numFmtId="0" fontId="8" fillId="0" borderId="10" xfId="0" applyFont="1" applyBorder="1" applyAlignment="1">
      <alignment vertical="center"/>
    </xf>
    <xf numFmtId="0" fontId="0" fillId="0" borderId="16" xfId="0" applyBorder="1"/>
    <xf numFmtId="0" fontId="9" fillId="0" borderId="12" xfId="0" applyFont="1" applyBorder="1" applyAlignment="1">
      <alignment vertical="center"/>
    </xf>
    <xf numFmtId="0" fontId="0" fillId="0" borderId="32" xfId="0" applyBorder="1"/>
    <xf numFmtId="0" fontId="9" fillId="0" borderId="7" xfId="0" quotePrefix="1" applyFont="1" applyBorder="1" applyAlignment="1">
      <alignment vertical="center"/>
    </xf>
    <xf numFmtId="0" fontId="0" fillId="0" borderId="33" xfId="0" applyBorder="1"/>
    <xf numFmtId="0" fontId="8" fillId="0" borderId="10" xfId="0" quotePrefix="1" applyFont="1" applyBorder="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xf>
    <xf numFmtId="0" fontId="12" fillId="0" borderId="2" xfId="0" applyFont="1" applyBorder="1" applyAlignment="1">
      <alignment horizontal="left" vertical="center" wrapText="1"/>
    </xf>
    <xf numFmtId="0" fontId="0" fillId="0" borderId="17" xfId="0" applyBorder="1"/>
    <xf numFmtId="0" fontId="0" fillId="0" borderId="18" xfId="0" applyBorder="1"/>
    <xf numFmtId="0" fontId="0" fillId="0" borderId="3" xfId="0" applyBorder="1"/>
    <xf numFmtId="0" fontId="0" fillId="0" borderId="4" xfId="0" applyBorder="1"/>
    <xf numFmtId="0" fontId="0" fillId="0" borderId="5" xfId="0" applyBorder="1"/>
    <xf numFmtId="0" fontId="0" fillId="0" borderId="19" xfId="0" applyBorder="1"/>
    <xf numFmtId="0" fontId="0" fillId="0" borderId="20" xfId="0" applyBorder="1"/>
    <xf numFmtId="0" fontId="1" fillId="2" borderId="15" xfId="1" applyBorder="1" applyAlignment="1">
      <alignment horizontal="left" vertical="center" indent="2"/>
    </xf>
    <xf numFmtId="0" fontId="1" fillId="2" borderId="16" xfId="1" applyBorder="1" applyAlignment="1">
      <alignment horizontal="left" vertical="center" indent="2"/>
    </xf>
    <xf numFmtId="0" fontId="8" fillId="0" borderId="34" xfId="0" quotePrefix="1" applyFont="1" applyBorder="1" applyAlignment="1">
      <alignment horizontal="left" vertical="center"/>
    </xf>
    <xf numFmtId="0" fontId="0" fillId="0" borderId="27" xfId="0" applyBorder="1"/>
    <xf numFmtId="0" fontId="0" fillId="0" borderId="28" xfId="0" applyBorder="1"/>
    <xf numFmtId="0" fontId="9" fillId="0" borderId="10" xfId="0" quotePrefix="1" applyFont="1" applyBorder="1" applyAlignment="1">
      <alignment vertical="center" wrapText="1"/>
    </xf>
    <xf numFmtId="0" fontId="0" fillId="0" borderId="25" xfId="0" applyBorder="1"/>
    <xf numFmtId="0" fontId="0" fillId="0" borderId="29" xfId="0" applyBorder="1"/>
    <xf numFmtId="0" fontId="0" fillId="0" borderId="30" xfId="0" applyBorder="1"/>
    <xf numFmtId="0" fontId="8" fillId="0" borderId="10" xfId="0" quotePrefix="1" applyFont="1" applyBorder="1" applyAlignment="1">
      <alignment horizontal="left" vertical="center"/>
    </xf>
    <xf numFmtId="0" fontId="0" fillId="0" borderId="23" xfId="0" applyBorder="1"/>
    <xf numFmtId="0" fontId="0" fillId="0" borderId="24" xfId="0" applyBorder="1"/>
    <xf numFmtId="0" fontId="0" fillId="0" borderId="26" xfId="0" applyBorder="1"/>
    <xf numFmtId="0" fontId="9" fillId="0" borderId="10" xfId="0" quotePrefix="1" applyFont="1" applyBorder="1" applyAlignment="1">
      <alignment vertical="center"/>
    </xf>
    <xf numFmtId="0" fontId="7" fillId="4" borderId="10" xfId="0" quotePrefix="1" applyFont="1" applyFill="1" applyBorder="1" applyAlignment="1">
      <alignment vertical="center" wrapText="1"/>
    </xf>
    <xf numFmtId="0" fontId="8" fillId="4" borderId="10" xfId="0" quotePrefix="1" applyFont="1" applyFill="1" applyBorder="1" applyAlignment="1">
      <alignment vertical="center"/>
    </xf>
    <xf numFmtId="0" fontId="6" fillId="3" borderId="8" xfId="0" applyFont="1" applyFill="1" applyBorder="1" applyAlignment="1">
      <alignment horizontal="center" vertical="center" wrapText="1"/>
    </xf>
    <xf numFmtId="0" fontId="0" fillId="0" borderId="35" xfId="0" applyBorder="1"/>
    <xf numFmtId="0" fontId="5" fillId="4" borderId="10" xfId="0" applyFont="1" applyFill="1" applyBorder="1" applyAlignment="1">
      <alignment vertical="top"/>
    </xf>
    <xf numFmtId="0" fontId="6" fillId="3" borderId="11" xfId="0" applyFont="1" applyFill="1" applyBorder="1" applyAlignment="1">
      <alignment horizontal="center" vertical="center" wrapText="1"/>
    </xf>
    <xf numFmtId="0" fontId="7" fillId="4" borderId="10" xfId="0" quotePrefix="1" applyFont="1" applyFill="1" applyBorder="1" applyAlignment="1">
      <alignment vertical="center"/>
    </xf>
    <xf numFmtId="0" fontId="0" fillId="0" borderId="16" xfId="0" applyBorder="1" applyAlignment="1">
      <alignment wrapText="1"/>
    </xf>
    <xf numFmtId="0" fontId="6" fillId="5" borderId="36" xfId="0" quotePrefix="1" applyFont="1" applyFill="1" applyBorder="1" applyAlignment="1">
      <alignment horizontal="left" vertical="center" wrapText="1"/>
    </xf>
    <xf numFmtId="0" fontId="6" fillId="5" borderId="27" xfId="0" quotePrefix="1" applyFont="1" applyFill="1" applyBorder="1" applyAlignment="1">
      <alignment horizontal="left" vertical="center" wrapText="1"/>
    </xf>
    <xf numFmtId="0" fontId="6" fillId="5" borderId="25" xfId="0" quotePrefix="1" applyFont="1" applyFill="1" applyBorder="1" applyAlignment="1">
      <alignment horizontal="left" vertical="center" wrapText="1"/>
    </xf>
    <xf numFmtId="0" fontId="6" fillId="5" borderId="29" xfId="0" quotePrefix="1" applyFont="1" applyFill="1" applyBorder="1" applyAlignment="1">
      <alignment horizontal="left" vertical="center" wrapText="1"/>
    </xf>
    <xf numFmtId="0" fontId="10" fillId="5" borderId="37" xfId="0" quotePrefix="1" applyFont="1" applyFill="1" applyBorder="1" applyAlignment="1">
      <alignment horizontal="left" vertical="center" wrapText="1" indent="3"/>
    </xf>
    <xf numFmtId="0" fontId="10" fillId="5" borderId="16" xfId="0" quotePrefix="1" applyFont="1" applyFill="1" applyBorder="1" applyAlignment="1">
      <alignment horizontal="left" vertical="center" wrapText="1" indent="3"/>
    </xf>
    <xf numFmtId="0" fontId="8" fillId="4" borderId="31" xfId="0" quotePrefix="1" applyFont="1" applyFill="1" applyBorder="1" applyAlignment="1">
      <alignment horizontal="left" vertical="center" wrapText="1"/>
    </xf>
    <xf numFmtId="0" fontId="0" fillId="0" borderId="15" xfId="0" applyBorder="1" applyAlignment="1">
      <alignment wrapText="1"/>
    </xf>
    <xf numFmtId="0" fontId="0" fillId="0" borderId="22" xfId="0" applyBorder="1" applyAlignment="1">
      <alignment wrapText="1"/>
    </xf>
    <xf numFmtId="0" fontId="8" fillId="0" borderId="10" xfId="0" quotePrefix="1" applyFont="1" applyBorder="1" applyAlignment="1">
      <alignment horizontal="left" vertical="center" wrapText="1"/>
    </xf>
    <xf numFmtId="0" fontId="0" fillId="0" borderId="27" xfId="0" applyBorder="1" applyAlignment="1">
      <alignment wrapText="1"/>
    </xf>
    <xf numFmtId="0" fontId="0" fillId="0" borderId="23" xfId="0" applyBorder="1" applyAlignment="1">
      <alignment wrapText="1"/>
    </xf>
    <xf numFmtId="0" fontId="0" fillId="0" borderId="3" xfId="0" applyBorder="1" applyAlignment="1">
      <alignment wrapText="1"/>
    </xf>
    <xf numFmtId="0" fontId="0" fillId="0" borderId="0" xfId="0"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26" xfId="0" applyBorder="1" applyAlignment="1">
      <alignment wrapText="1"/>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A9" totalsRowShown="0">
  <autoFilter ref="A1:A9" xr:uid="{00000000-0009-0000-0100-000001000000}"/>
  <tableColumns count="1">
    <tableColumn id="1" xr3:uid="{00000000-0010-0000-0000-000001000000}" name="Keelevalik"/>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130"/>
  <sheetViews>
    <sheetView tabSelected="1" zoomScale="250" zoomScaleNormal="250" workbookViewId="0">
      <selection activeCell="C1" sqref="C1"/>
    </sheetView>
  </sheetViews>
  <sheetFormatPr baseColWidth="10" defaultRowHeight="16" outlineLevelRow="1"/>
  <cols>
    <col min="1" max="1" width="47.140625" bestFit="1" customWidth="1"/>
    <col min="2" max="2" width="11" bestFit="1" customWidth="1"/>
    <col min="3" max="3" width="15.7109375" customWidth="1"/>
    <col min="4" max="4" width="19" bestFit="1" customWidth="1"/>
  </cols>
  <sheetData>
    <row r="1" spans="1:4" ht="17" customHeight="1" thickBot="1">
      <c r="A1" s="36" t="s">
        <v>0</v>
      </c>
      <c r="B1" s="25"/>
      <c r="C1" s="23" t="s">
        <v>9</v>
      </c>
    </row>
    <row r="2" spans="1:4" ht="4" customHeight="1"/>
    <row r="3" spans="1:4" ht="37" customHeight="1">
      <c r="A3" s="37" t="str">
        <f t="array" ref="A3">IF(Language="Eesti keel", "Kliendi poolne isik, kes ankeeti täitis:",IF(Language="Русский язык", "Лицо со стороны клиента, заполнившее анкету:","Full name and surname of the client representive (contact-person) who completed the questionnaire:"))</f>
        <v>Kliendi poolne isik, kes ankeeti täitis:</v>
      </c>
      <c r="B3" s="25"/>
      <c r="C3" s="47"/>
      <c r="D3" s="48"/>
    </row>
    <row r="4" spans="1:4" ht="4" customHeight="1" thickBot="1"/>
    <row r="5" spans="1:4" ht="17" customHeight="1" thickBot="1">
      <c r="A5" s="36" t="str">
        <f>IF(Language="Eesti keel", "Ankeedi täitmise kuupäev:",IF(Language="Русский язык", "Дата заполнения анкеты:","Date of completion of the questionnaire:"))</f>
        <v>Ankeedi täitmise kuupäev:</v>
      </c>
      <c r="B5" s="25"/>
      <c r="C5" s="9"/>
    </row>
    <row r="6" spans="1:4" hidden="1" outlineLevel="1"/>
    <row r="7" spans="1:4" hidden="1" outlineLevel="1">
      <c r="A7" t="str">
        <f>IF(Language="Eesti keel", "EST",IF(Language="Русский язык", "RU","EN:"))</f>
        <v>EST</v>
      </c>
    </row>
    <row r="8" spans="1:4" ht="17" customHeight="1" collapsed="1" thickBot="1"/>
    <row r="9" spans="1:4" ht="16" customHeight="1" thickBot="1">
      <c r="A9" s="39" t="str">
        <f>IF(Language="Eesti keel", "JUHTKONNA KINNITUSED ARUANDEKUUPÄEVA (BILANSIKUUPÄEVA) JÄRGSETE SÜNDMUSTE TOIMUMISE VÕI PUUDUMISE KOHTA VASTUSEKS AUDIITORI JÄRELEPÄRIMISTELE JUHTKONNALE (VÕI VALITSEJATELE) KOOSKÕLAS ISA 560.7 (b) NÕUETEGA",IF(Language="Русский язык", "ЗАЯВЛЕНИЯ СОВЕТА ДИРЕКТОРОВ О НАСТУПЛЕНИИ ИЛИ ВОЗНИКНОВЕНИИ ПРОМЕЖУТОЧНЫХ СОБЫТИЙ НА ДАТУ ФИНАНСОВОЙ ОТЧЕТНОСТИ (ДАТУ БИЛАНСОВОЙ ОТЧЕТНОСТИ) В ОТВЕТ НА ВЫВОДЫ АУДИТОРА, ПРЕДСТАВЛЕННЫЕ СОВЕТУ (ИЛИ ИЗБИРАТЕЛЯМ) В ОТВЕТ НА ТРЕБОВАНИЯ ISA 560.7(b)","STATEMENTS BY THE MANAGEMENT BOARD (AND IF APPROPRIATE: THOSE CHARGED OF GOVERNANCE) ABOUT SUBSEQUENT EVENTS IN RESPONSE TO THE AUDITOR'S ENQUIRIES MADE IN ACCORDANCE ACCORDING TO ISA 560.7(b) REQUIREMENTS:"))</f>
        <v>JUHTKONNA KINNITUSED ARUANDEKUUPÄEVA (BILANSIKUUPÄEVA) JÄRGSETE SÜNDMUSTE TOIMUMISE VÕI PUUDUMISE KOHTA VASTUSEKS AUDIITORI JÄRELEPÄRIMISTELE JUHTKONNALE (VÕI VALITSEJATELE) KOOSKÕLAS ISA 560.7 (b) NÕUETEGA</v>
      </c>
      <c r="B9" s="40"/>
      <c r="C9" s="40"/>
      <c r="D9" s="41"/>
    </row>
    <row r="10" spans="1:4">
      <c r="A10" s="42"/>
      <c r="B10" s="25"/>
      <c r="C10" s="25"/>
      <c r="D10" s="43"/>
    </row>
    <row r="11" spans="1:4">
      <c r="A11" s="42"/>
      <c r="B11" s="25"/>
      <c r="C11" s="25"/>
      <c r="D11" s="43"/>
    </row>
    <row r="12" spans="1:4" ht="17" customHeight="1" thickBot="1">
      <c r="A12" s="44"/>
      <c r="B12" s="45"/>
      <c r="C12" s="45"/>
      <c r="D12" s="46"/>
    </row>
    <row r="13" spans="1:4" ht="5" customHeight="1">
      <c r="A13" s="2"/>
    </row>
    <row r="14" spans="1:4">
      <c r="A14" s="38" t="str">
        <f>IF(Language="Eesti keel", "Vandeaudiitor Sergei Tšistjakov",IF(Language="Русский язык", "Присяжный аудитор Сергей Чистяков","Certified Public Accuntant, Mr Sergei Tšistjakov"))</f>
        <v>Vandeaudiitor Sergei Tšistjakov</v>
      </c>
      <c r="B14" s="25"/>
      <c r="C14" s="25"/>
      <c r="D14" s="25"/>
    </row>
    <row r="15" spans="1:4">
      <c r="A15" s="2"/>
    </row>
    <row r="16" spans="1:4">
      <c r="A16" s="2" t="s">
        <v>2</v>
      </c>
    </row>
    <row r="17" spans="1:4">
      <c r="A17" s="2" t="s">
        <v>3</v>
      </c>
    </row>
    <row r="18" spans="1:4">
      <c r="A18" s="2" t="s">
        <v>4</v>
      </c>
    </row>
    <row r="19" spans="1:4" ht="4" customHeight="1" thickBot="1">
      <c r="A19" s="2"/>
    </row>
    <row r="20" spans="1:4">
      <c r="A20" s="10" t="str">
        <f>IF(Language="Eesti keel", "Majandusüksuse nimetus:",IF(Language="Русский язык", "Компания:","Entity:"))</f>
        <v>Majandusüksuse nimetus:</v>
      </c>
      <c r="B20" s="63" t="str">
        <f>_xlfn.XLOOKUP("companies__name",var!$A:$A,var!$C:$C)</f>
        <v>RTS Infra Eesti OÜ</v>
      </c>
      <c r="C20" s="64"/>
      <c r="D20" s="34"/>
    </row>
    <row r="21" spans="1:4">
      <c r="A21" s="11" t="str">
        <f>IF(Language="Eesti keel", "Majandusüksuse registrikood:",IF(Language="Русский язык","Kод регистрации юридического лица:","Registry Code:"))</f>
        <v>Majandusüksuse registrikood:</v>
      </c>
      <c r="B21" s="66" t="str">
        <f>_xlfn.XLOOKUP("companies__regcode",var!$A:$A,var!$C:$C)</f>
        <v>16328599</v>
      </c>
      <c r="C21" s="27"/>
      <c r="D21" s="28"/>
    </row>
    <row r="22" spans="1:4">
      <c r="A22" s="65"/>
      <c r="B22" s="27"/>
      <c r="C22" s="27"/>
      <c r="D22" s="30"/>
    </row>
    <row r="23" spans="1:4" ht="31" customHeight="1">
      <c r="A23" s="61" t="str">
        <f>IF(Language="Eesti keel", "Majandusüksuses  on juhtkonnapoolselt kehtestatud protseduurid, millega tagatakse kõikide aruandekuupäevajärgsete sündmuste õige ja õigeaegne kajastamine.",IF(Language="Русский язык", "Руководство организации имеет процедуры, обеспечивающие точную и своевременную регистрацию всех последующих событий.","The Entity’s  management has established the procedures, which ensure the correct and timely reporting of all events after the reporting date."))</f>
        <v>Majandusüksuses  on juhtkonnapoolselt kehtestatud protseduurid, millega tagatakse kõikide aruandekuupäevajärgsete sündmuste õige ja õigeaegne kajastamine.</v>
      </c>
      <c r="B23" s="27"/>
      <c r="C23" s="27"/>
      <c r="D23" s="30"/>
    </row>
    <row r="24" spans="1:4">
      <c r="A24" s="62" t="str">
        <f>IF(Language="Eesti keel", "Kommentaarid ja olulisemate kehtestatud protseduuride lühikirjeldus:",IF(Language="Русский язык", "Комментарии и краткое описание наиболее важных установленных процедур:","Comments and brief description of the most important established procedures:"))</f>
        <v>Kommentaarid ja olulisemate kehtestatud protseduuride lühikirjeldus:</v>
      </c>
      <c r="B24" s="50"/>
      <c r="C24" s="50"/>
      <c r="D24" s="57"/>
    </row>
    <row r="25" spans="1:4">
      <c r="A25" s="42"/>
      <c r="B25" s="25"/>
      <c r="C25" s="25"/>
      <c r="D25" s="58"/>
    </row>
    <row r="26" spans="1:4">
      <c r="A26" s="42"/>
      <c r="B26" s="25"/>
      <c r="C26" s="25"/>
      <c r="D26" s="58"/>
    </row>
    <row r="27" spans="1:4">
      <c r="A27" s="53"/>
      <c r="B27" s="54"/>
      <c r="C27" s="54"/>
      <c r="D27" s="59"/>
    </row>
    <row r="28" spans="1:4" ht="71" customHeight="1">
      <c r="A28" s="61" t="str">
        <f>IF(Language="Eesti keel", "Oleme esitanud teile aruandeperioodil toimunud juhtorganite koosolekute protokollid ja juhtorganite otsused või nende projektid",IF(Language="Русский язык","Мы предоставили вам протоколы заседаний органов управления и решения органов управления или их проекты, имевшие место в отчетном периоде.","If applicable, we have submitted to you the minutes of the meetings of the management and supervisory bodies and the decisions of the management bodies or their projects in the reporting period."))</f>
        <v>Oleme esitanud teile aruandeperioodil toimunud juhtorganite koosolekute protokollid ja juhtorganite otsused või nende projektid</v>
      </c>
      <c r="B28" s="27"/>
      <c r="C28" s="27"/>
      <c r="D28" s="30"/>
    </row>
    <row r="29" spans="1:4">
      <c r="A29" s="62" t="str">
        <f>IF(Language="Eesti keel", "Kommentaarid. Kui nimetatud dokumente pole, siis nii tuleb ka kommenteerida",IF(Language="Русский язык", "Комментарии. Если таких документов нет, их следует комментировать именно так.","Comments. If there are no such documents, this is how they should be commented on."))</f>
        <v>Kommentaarid. Kui nimetatud dokumente pole, siis nii tuleb ka kommenteerida</v>
      </c>
      <c r="B29" s="50"/>
      <c r="C29" s="50"/>
      <c r="D29" s="57"/>
    </row>
    <row r="30" spans="1:4" ht="60" customHeight="1">
      <c r="A30" s="53"/>
      <c r="B30" s="54"/>
      <c r="C30" s="54"/>
      <c r="D30" s="59"/>
    </row>
    <row r="31" spans="1:4" ht="34" customHeight="1">
      <c r="A31" s="67" t="str">
        <f>IF(Language="Eesti keel", "Järgnevalt informeerime teid olulistest kohtuprotsessidest ja vaidlustest (kui neid on):",IF(Language="Русский язык", "Информируем вас о всех существенных судебных процессах или спорах (если такие имеются):","In the following, we inform you of important legal proceedings and disputes (if any existed) related to Entity:"))</f>
        <v>Järgnevalt informeerime teid olulistest kohtuprotsessidest ja vaidlustest (kui neid on):</v>
      </c>
      <c r="B31" s="27"/>
      <c r="C31" s="27"/>
      <c r="D31" s="30"/>
    </row>
    <row r="32" spans="1:4" ht="50" customHeight="1">
      <c r="A32" s="62" t="str">
        <f>IF(Language="Eesti keel", "Kommentaarid, sh mõju ulatus kui on võimalik hinnata ning esiletõstmine kus on arvestatud või avalikustatud:",IF(Language="Русский язык", "Комментарии, включая масштаб воздействия, если его можно оценить, и указание на то, где оно было учтено или раскрыто:","Comments, including the scope of the impact if it is possible to assess and highlighting where it has been taken into account or disclosed:"))</f>
        <v>Kommentaarid, sh mõju ulatus kui on võimalik hinnata ning esiletõstmine kus on arvestatud või avalikustatud:</v>
      </c>
      <c r="B32" s="50"/>
      <c r="C32" s="50"/>
      <c r="D32" s="57"/>
    </row>
    <row r="33" spans="1:4" ht="35" customHeight="1">
      <c r="A33" s="53"/>
      <c r="B33" s="54"/>
      <c r="C33" s="54"/>
      <c r="D33" s="59"/>
    </row>
    <row r="34" spans="1:4">
      <c r="A34" s="67" t="str">
        <f>IF(Language="Eesti keel", "Oleme informeerinud teid meile teadaolevatest pettusejuhtumitest (kui selliseid juhtumeid oli)",IF(Language="Русский язык", "Информируем вас о случаях мошенничества  (если такие имеются):","We have informed you of the cases of fraud known to us (if any existed) related to Entity:"))</f>
        <v>Oleme informeerinud teid meile teadaolevatest pettusejuhtumitest (kui selliseid juhtumeid oli)</v>
      </c>
      <c r="B34" s="27"/>
      <c r="C34" s="27"/>
      <c r="D34" s="30"/>
    </row>
    <row r="35" spans="1:4" ht="26" customHeight="1">
      <c r="A35" s="62" t="str">
        <f>IF(Language="Eesti keel", "Kommentaarid, sh mõju ulatus kui on võimalik hinnata ning esiletõstmine kus on arvestatud või avalikustatud:",IF(Language="Русский язык", "Комментарии, включая масштаб воздействия, если его можно оценить, и указание на то, где оно было учтено или раскрыто:","Comments, including the scope of the impact if it is possible to assess and highlighting where it has been taken into account or disclosed:"))</f>
        <v>Kommentaarid, sh mõju ulatus kui on võimalik hinnata ning esiletõstmine kus on arvestatud või avalikustatud:</v>
      </c>
      <c r="B35" s="50"/>
      <c r="C35" s="50"/>
      <c r="D35" s="57"/>
    </row>
    <row r="36" spans="1:4" ht="26" customHeight="1">
      <c r="A36" s="53"/>
      <c r="B36" s="54"/>
      <c r="C36" s="54"/>
      <c r="D36" s="59"/>
    </row>
    <row r="37" spans="1:4" ht="49" customHeight="1">
      <c r="A37" s="61" t="str">
        <f>IF(Language="Eesti keel", "Oleme informeerinud teid sellistest asjaoludest, mis seavad tõenäoliselt kahtluse alla ettevõtte tegevuse jätkuvuse (kui selliseid asjaolusid on).",IF(Language="Русский язык", "Информируем вас о таких обстоятельствах, которые могут поставить под сомнение непрерывность предпринимательской  деятельности (если имеются):","We have informed you of circumstances likely to call into question the going concern of the Entity (if any existed):"))</f>
        <v>Oleme informeerinud teid sellistest asjaoludest, mis seavad tõenäoliselt kahtluse alla ettevõtte tegevuse jätkuvuse (kui selliseid asjaolusid on).</v>
      </c>
      <c r="B37" s="27"/>
      <c r="C37" s="27"/>
      <c r="D37" s="30"/>
    </row>
    <row r="38" spans="1:4" ht="21" customHeight="1">
      <c r="A38" s="62" t="str">
        <f>IF(Language="Eesti keel", "Kommentaarid, sh mõju ulatus kui on võimalik hinnata ning esiletõstmine kus on arvestatud või avalikustatud:",IF(Language="Русский язык", "Комментарии, включая масштаб воздействия, если его можно оценить, и указание на то, где оно было учтено или раскрыто:","Comments, including the scope of the impact if it is possible to assess and highlighting where it has been taken into account or disclosed:"))</f>
        <v>Kommentaarid, sh mõju ulatus kui on võimalik hinnata ning esiletõstmine kus on arvestatud või avalikustatud:</v>
      </c>
      <c r="B38" s="50"/>
      <c r="C38" s="50"/>
      <c r="D38" s="57"/>
    </row>
    <row r="39" spans="1:4" ht="29" customHeight="1">
      <c r="A39" s="53"/>
      <c r="B39" s="54"/>
      <c r="C39" s="54"/>
      <c r="D39" s="59"/>
    </row>
    <row r="40" spans="1:4" ht="51" customHeight="1">
      <c r="A40" s="61" t="str">
        <f>IF(Language="Eesti keel", "Oleme infomeerinud teid olulistes mitterutiinsetest tehingutest (kui selliseid tehinguid oli).",IF(Language="Русский язык", "Информируем вас о необычных сделках / сделках, которые не связаны с основной деястельностью компании (если такие имеются).","We have informed you about important Entity’s non-routine transactions (if any existed)."))</f>
        <v>Oleme infomeerinud teid olulistes mitterutiinsetest tehingutest (kui selliseid tehinguid oli).</v>
      </c>
      <c r="B40" s="27"/>
      <c r="C40" s="27"/>
      <c r="D40" s="30"/>
    </row>
    <row r="41" spans="1:4" ht="24" customHeight="1">
      <c r="A41" s="62" t="str">
        <f>IF(Language="Eesti keel", "Kommentaarid, sh mõju ulatus kui on võimalik hinnata ning esiletõstmine kus on arvestatud või avalikustatud:",IF(Language="Русский язык", "Комментарии, включая масштаб воздействия, если его можно оценить, и указание на то, где оно было учтено или раскрыто:","Comments, including the scope of the impact if it is possible to assess and highlighting where it has been taken into account or disclosed:"))</f>
        <v>Kommentaarid, sh mõju ulatus kui on võimalik hinnata ning esiletõstmine kus on arvestatud või avalikustatud:</v>
      </c>
      <c r="B41" s="50"/>
      <c r="C41" s="50"/>
      <c r="D41" s="57"/>
    </row>
    <row r="42" spans="1:4" ht="23" customHeight="1">
      <c r="A42" s="53"/>
      <c r="B42" s="54"/>
      <c r="C42" s="54"/>
      <c r="D42" s="59"/>
    </row>
    <row r="43" spans="1:4" ht="50" customHeight="1">
      <c r="A43" s="61" t="str">
        <f>IF(Language="Eesti keel", "Oleme informeerinud teid aruandekuupäevajärgsetest muutustest seotud osapooltes ning aruandekuupäevajärgsetest olulistest tehingutest seotud osapooltega (kui neid on):",IF(Language="Русский язык", "Информируем вас об изменениях, которые относятся к связанным сторонам, а так же о новых существенных сделках со связанными сторонами, если такие имеются:","We have informed you about post-reporting date changes in related parties and significant post-reporting date transactions with related parties (if any)"))</f>
        <v>Oleme informeerinud teid aruandekuupäevajärgsetest muutustest seotud osapooltes ning aruandekuupäevajärgsetest olulistest tehingutest seotud osapooltega (kui neid on):</v>
      </c>
      <c r="B43" s="27"/>
      <c r="C43" s="27"/>
      <c r="D43" s="30"/>
    </row>
    <row r="44" spans="1:4">
      <c r="A44" s="26" t="str">
        <f>IF(Language="Eesti keel", "Kommentaarid, sh mõju ulatus kui on võimalik hinnata ning esiletõstmine kus on arvestatud või avalikustatud:",IF(Language="Русский язык", "Комментарии, включая масштаб воздействия, если его можно оценить, и указание на то, где оно было учтено или раскрыто:","Comments, including the scope of the impact if it is possible to assess and highlighting where it has been taken into account or disclosed:"))</f>
        <v>Kommentaarid, sh mõju ulatus kui on võimalik hinnata ning esiletõstmine kus on arvestatud või avalikustatud:</v>
      </c>
      <c r="B44" s="50"/>
      <c r="C44" s="50"/>
      <c r="D44" s="51"/>
    </row>
    <row r="45" spans="1:4">
      <c r="A45" s="42"/>
      <c r="B45" s="25"/>
      <c r="C45" s="25"/>
      <c r="D45" s="43"/>
    </row>
    <row r="46" spans="1:4">
      <c r="A46" s="53"/>
      <c r="B46" s="54"/>
      <c r="C46" s="54"/>
      <c r="D46" s="55"/>
    </row>
    <row r="47" spans="1:4" ht="74" customHeight="1">
      <c r="A47" s="61" t="str">
        <f>IF(Language="Eesti keel", "Vastates küsimustele informeerime teid bilansipäevajärgsetest olulistest sündmustest või asjaoludest:",IF(Language="Русский язык", "Отвечая на дальнейшие вопросы, информироваем вас происходили ли ниже указанные события после отчетного периода. При выборе варианта ответа «Да» дополнить информацию комментариями.","By answering questions, we will inform you about important events or circumstances after the balance sheet date:"))</f>
        <v>Vastates küsimustele informeerime teid bilansipäevajärgsetest olulistest sündmustest või asjaoludest:</v>
      </c>
      <c r="B47" s="27"/>
      <c r="C47" s="27"/>
      <c r="D47" s="30"/>
    </row>
    <row r="48" spans="1:4" ht="51" customHeight="1">
      <c r="A48" s="69" t="str">
        <f>IF(Language="Eesti keel", "Ülevaade aruandekuupäeva järgselt kuni aruande heakskiitmise kuupäevani esinenud olulistest sündmustest või faktilistest asjaoludest, mis võivad avaldada olulist mõju raamatupidamise aastaaruandes kajastatule:",IF(Language="Русский язык", "Обзор существенных событий, произошедших после отчетной даты до даты утверждения финансовой отчетности, которые могут оказать существенное влияние на суммы, отраженные в финансовой отчетности:","An overview of significant events that have occurred after the balance sheet date until to the date of authorisation of the financial statements that may have a material effect on the amounts recognised in the financial statements:"))</f>
        <v>Ülevaade aruandekuupäeva järgselt kuni aruande heakskiitmise kuupäevani esinenud olulistest sündmustest või faktilistest asjaoludest, mis võivad avaldada olulist mõju raamatupidamise aastaaruandes kajastatule:</v>
      </c>
      <c r="B48" s="70"/>
      <c r="C48" s="73" t="str">
        <f>IF(Language="Eesti keel", "Kui esines, siis vastata küsimusele Jah. 
Mitteesinemise korral vastata  küsimusele Ei.",IF(Language="Русский язык", "Если да, пожалуйста, ответьте: Да
Если нет, ответьте: Нет","If yes, please answer: Yes
If no, please answer: No"))</f>
        <v>Kui esines, siis vastata küsimusele Jah. 
Mitteesinemise korral vastata  küsimusele Ei.</v>
      </c>
      <c r="D48" s="74"/>
    </row>
    <row r="49" spans="1:4" ht="29" customHeight="1">
      <c r="A49" s="71"/>
      <c r="B49" s="72"/>
      <c r="C49" s="14" t="str">
        <f>IF(Language="Eesti keel", "Jah",IF(Language="Русский язык", "Да","Yes"))</f>
        <v>Jah</v>
      </c>
      <c r="D49" s="15" t="str">
        <f>IF(Language="Eesti keel", "Ei",IF(Language="Русский язык", "Нет","No"))</f>
        <v>Ei</v>
      </c>
    </row>
    <row r="50" spans="1:4" ht="38" customHeight="1">
      <c r="A50" s="52" t="str">
        <f>IF(Language="Eesti keel", "Kas varasid on valitsuse poolt natsionaliseeritud või need on muul moel kahju saanud või hävinenud (näiteks tulekahjus või üleujutuses)?",IF(Language="Русский язык", "Были ли активы национализированы правительством или иным образом повреждены или уничтожены (например, в результате пожара или наводнения)?","Have any assets been nationalised by the government or otherwise damaged or destroyed (for example, in a fire or flood)?"))</f>
        <v>Kas varasid on valitsuse poolt natsionaliseeritud või need on muul moel kahju saanud või hävinenud (näiteks tulekahjus või üleujutuses)?</v>
      </c>
      <c r="B50" s="68"/>
      <c r="C50" s="7"/>
      <c r="D50" s="8"/>
    </row>
    <row r="51" spans="1:4" ht="64" customHeight="1">
      <c r="A51"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51" s="76"/>
      <c r="C51" s="76"/>
      <c r="D51" s="77"/>
    </row>
    <row r="52" spans="1:4" ht="56" customHeight="1">
      <c r="A52" s="52" t="str">
        <f>IF(Language="Eesti keel", "Muu õnnetusjuhtumi tagajärjel tekkinud kahju, mille kohta tuleb esitada hüvitusnõue või mis on kindlustamata?",IF(Language="Русский язык", "Другие несчастные случаи, которые причинили ущерб и на основании которых можно востребовать возмещения ущерба или которые были не застрахованы?","Other damage caused as a result of an accident for which a compensation claim must be submitted or which is not insured?"))</f>
        <v>Muu õnnetusjuhtumi tagajärjel tekkinud kahju, mille kohta tuleb esitada hüvitusnõue või mis on kindlustamata?</v>
      </c>
      <c r="B52" s="30"/>
      <c r="C52" s="7"/>
      <c r="D52" s="8"/>
    </row>
    <row r="53" spans="1:4" ht="56" customHeight="1">
      <c r="A53"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53" s="76"/>
      <c r="C53" s="76"/>
      <c r="D53" s="77"/>
    </row>
    <row r="54" spans="1:4" ht="55" customHeight="1">
      <c r="A54" s="52" t="str">
        <f>IF(Language="Eesti keel", "Kas peale aruandekuupäeva on toimunud märkimisväärseid sündmusi, mis mõjutavad finantsaruannetes kasutatud arvestushinnanguid (sh vara kaetav väärtus, nõuete laekumine) või eraldiste mõõtmist?",IF(Language="Русский язык", "Списывание основного имущества или вычет с использования или оценки распределения?","Have there been significant events after the reporting date that affect the accounting estimates used in the financial statements (including the recoverable amount of assets, receipt of receivables)or the measurement of allocations / allowances?"))</f>
        <v>Kas peale aruandekuupäeva on toimunud märkimisväärseid sündmusi, mis mõjutavad finantsaruannetes kasutatud arvestushinnanguid (sh vara kaetav väärtus, nõuete laekumine) või eraldiste mõõtmist?</v>
      </c>
      <c r="B54" s="30"/>
      <c r="C54" s="7"/>
      <c r="D54" s="8"/>
    </row>
    <row r="55" spans="1:4" ht="55" customHeight="1">
      <c r="A55"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55" s="76"/>
      <c r="C55" s="76"/>
      <c r="D55" s="77"/>
    </row>
    <row r="56" spans="1:4" ht="84" customHeight="1">
      <c r="A56" s="52" t="str">
        <f>IF(Language="Eesti keel", "Turul toimunud või muud muutused, mis võivad  varade bilansilisele väärtusele negatiivset mõju avaldada (investeeringuid mõjutavad börsilangused, olulised muutused valuutakurssides jm)?",IF(Language="Русский язык", "События, произошедшие на рынке или другие изменения, которые могут негативно повлиять на балансовую стоимость имущества ( на инвестиции влияют падения на бирже,  существенные изменения в курсах валюты и так далее)?","Market or other changes that may have a negative impact on the balance sheet value of assets (stock market declines affecting investments, significant changes in currency exchange rates, etc.)"))</f>
        <v>Turul toimunud või muud muutused, mis võivad  varade bilansilisele väärtusele negatiivset mõju avaldada (investeeringuid mõjutavad börsilangused, olulised muutused valuutakurssides jm)?</v>
      </c>
      <c r="B56" s="30"/>
      <c r="C56" s="7"/>
      <c r="D56" s="8"/>
    </row>
    <row r="57" spans="1:4" ht="84" customHeight="1">
      <c r="A57"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57" s="76"/>
      <c r="C57" s="76"/>
      <c r="D57" s="77"/>
    </row>
    <row r="58" spans="1:4" ht="41" customHeight="1">
      <c r="A58" s="52" t="str">
        <f>IF(Language="Eesti keel", "Varude väärtust mõjutavad tehnoloogilised ja muud muutused?",IF(Language="Русский язык", "Технологические и другие причины, которые влияют на ценность имущества?","The value of inventory is affected by technological and other changes?"))</f>
        <v>Varude väärtust mõjutavad tehnoloogilised ja muud muutused?</v>
      </c>
      <c r="B58" s="30"/>
      <c r="C58" s="7"/>
      <c r="D58" s="8"/>
    </row>
    <row r="59" spans="1:4" ht="75" customHeight="1">
      <c r="A59"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59" s="76"/>
      <c r="C59" s="76"/>
      <c r="D59" s="77"/>
    </row>
    <row r="60" spans="1:4" ht="59" customHeight="1">
      <c r="A60" s="52" t="str">
        <f>IF(Language="Eesti keel", "Kas on tehtud olulisi varade (nt: varude, nõudesummade või põhivarade) allahindlusi või kas on toimunud mingeid sündmusi, mis võivad mõjutada varade kaetavat väärtust?",IF(Language="Русский язык", " Имели ли место значительные списания активов (например, запасов, дебиторской задолженности или основных средств) или какие-либо события, которые могут повлиять на возмещаемую стоимость активов?","Have there been any significant write-downs of assets (e.g. inventories, receivables or fixed assets) or any events that could affect the recoverable amount of the assets?"))</f>
        <v>Kas on tehtud olulisi varade (nt: varude, nõudesummade või põhivarade) allahindlusi või kas on toimunud mingeid sündmusi, mis võivad mõjutada varade kaetavat väärtust?</v>
      </c>
      <c r="B60" s="68"/>
      <c r="C60" s="7"/>
      <c r="D60" s="8"/>
    </row>
    <row r="61" spans="1:4" ht="87" customHeight="1">
      <c r="A61"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61" s="76"/>
      <c r="C61" s="76"/>
      <c r="D61" s="77"/>
    </row>
    <row r="62" spans="1:4">
      <c r="A62" s="60" t="str">
        <f>IF(Language="Eesti keel", "Uued tegevusvaldkonnad või tooted?",IF(Language="Русский язык", "Новые сферы деятельности или товары?","New fields of activity or products?"))</f>
        <v>Uued tegevusvaldkonnad või tooted?</v>
      </c>
      <c r="B62" s="30"/>
      <c r="C62" s="7"/>
      <c r="D62" s="8"/>
    </row>
    <row r="63" spans="1:4" ht="90" customHeight="1">
      <c r="A63"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63" s="76"/>
      <c r="C63" s="76"/>
      <c r="D63" s="77"/>
    </row>
    <row r="64" spans="1:4">
      <c r="A64" s="60" t="str">
        <f>IF(Language="Eesti keel", "Oluline müügitulu langus?",IF(Language="Русский язык", "Существенное падение дохода от продаж?","A significant drop in sales revenue?"))</f>
        <v>Oluline müügitulu langus?</v>
      </c>
      <c r="B64" s="30"/>
      <c r="C64" s="7"/>
      <c r="D64" s="8"/>
    </row>
    <row r="65" spans="1:4" ht="75" customHeight="1">
      <c r="A65"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65" s="76"/>
      <c r="C65" s="76"/>
      <c r="D65" s="77"/>
    </row>
    <row r="66" spans="1:4" ht="66" customHeight="1">
      <c r="A66" s="52" t="str">
        <f>IF(Language="Eesti keel", "Oluliste põhivaraobjektide, kinnisvarainvesteeringute  või majandusüksuste soetused, võõrandamised, mahakandmised või kasutusest välja arvamised (või kas seda planeeritakse)?",IF(Language="Русский язык", "Существенные сделки или отчуждение объектов основного имущества / другого хозяйства (или планируется ли это)?","Acquisitions, transfers, write-offs or decommissioning of important fixed assets, real estate investments or economic entities (or whether this is planned)?"))</f>
        <v>Oluliste põhivaraobjektide, kinnisvarainvesteeringute  või majandusüksuste soetused, võõrandamised, mahakandmised või kasutusest välja arvamised (või kas seda planeeritakse)?</v>
      </c>
      <c r="B66" s="30"/>
      <c r="C66" s="7"/>
      <c r="D66" s="8"/>
    </row>
    <row r="67" spans="1:4" ht="66" customHeight="1">
      <c r="A67"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67" s="76"/>
      <c r="C67" s="76"/>
      <c r="D67" s="77"/>
    </row>
    <row r="68" spans="1:4">
      <c r="A68" s="60" t="str">
        <f>IF(Language="Eesti keel", "Streigid?",IF(Language="Русский язык", "Забастовки?","Strikes?"))</f>
        <v>Streigid?</v>
      </c>
      <c r="B68" s="30"/>
      <c r="C68" s="7"/>
      <c r="D68" s="8"/>
    </row>
    <row r="69" spans="1:4" ht="66" customHeight="1">
      <c r="A69"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69" s="76"/>
      <c r="C69" s="76"/>
      <c r="D69" s="77"/>
    </row>
    <row r="70" spans="1:4">
      <c r="A70" s="60" t="str">
        <f>IF(Language="Eesti keel", "Hiljuti tuvastatud kohustised (otsesed ja tingimuslikud)?",IF(Language="Русский язык", "Поздно установленные обязательства (прямые и условные)?","Recently discovered (previously unrecognized) liabilities (direct and contingent)?"))</f>
        <v>Hiljuti tuvastatud kohustised (otsesed ja tingimuslikud)?</v>
      </c>
      <c r="B70" s="30"/>
      <c r="C70" s="7"/>
      <c r="D70" s="8"/>
    </row>
    <row r="71" spans="1:4" ht="86" customHeight="1">
      <c r="A71"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71" s="76"/>
      <c r="C71" s="76"/>
      <c r="D71" s="77"/>
    </row>
    <row r="72" spans="1:4" ht="59" customHeight="1">
      <c r="A72" s="52" t="str">
        <f>IF(Language="Eesti keel", "Maksuarvestuse kontroll Maksu- ja tolliameti poolt,  maksukohustuste restruktureerimine või muude reguleerimisasutuste (Finantsinspektsioon, Audiitortegevuse järelevalve nõukogu, Veterinaar- ja toitlustusamet, jne) poolne kontroll või ettekirjutused?",IF(Language="Русский язык", "Контроль налогового учета со стороны Налогового и таможенного управления, реструктуризация налоговых обязательств, контроль или предписания со стороны других контролирующих органов?","Control of tax accounting by the Tax and Customs Board, restructuring of tax liabilities, or controls or injunctions by other regulatory authorities (Financial Inspection, Auditing Activities Supervision Council, Veterinary and Food Administration, etc.)?"))</f>
        <v>Maksuarvestuse kontroll Maksu- ja tolliameti poolt,  maksukohustuste restruktureerimine või muude reguleerimisasutuste (Finantsinspektsioon, Audiitortegevuse järelevalve nõukogu, Veterinaar- ja toitlustusamet, jne) poolne kontroll või ettekirjutused?</v>
      </c>
      <c r="B72" s="30"/>
      <c r="C72" s="7"/>
      <c r="D72" s="8"/>
    </row>
    <row r="73" spans="1:4" ht="83" customHeight="1">
      <c r="A73"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73" s="76"/>
      <c r="C73" s="76"/>
      <c r="D73" s="77"/>
    </row>
    <row r="74" spans="1:4" ht="55" customHeight="1">
      <c r="A74" s="52" t="str">
        <f>IF(Language="Eesti keel", "Olulised probleemid võlakohustustega või muutused krediiditingimustes (restruktureerimine vm)? ",IF(Language="Русский язык", "Существенные проблемы с задолженостью или изменения в условиях кредита (реструктуризация)?","Significant problems with debt obligations or changes in credit terms (restructuring, etc.)?"))</f>
        <v xml:space="preserve">Olulised probleemid võlakohustustega või muutused krediiditingimustes (restruktureerimine vm)? </v>
      </c>
      <c r="B74" s="30"/>
      <c r="C74" s="7"/>
      <c r="D74" s="8"/>
    </row>
    <row r="75" spans="1:4" ht="94" customHeight="1">
      <c r="A75" s="75" t="str">
        <f>IF(Language="Eesti keel", "Kommentaarid, milliseid protseduure on juhatus sisse seadnud, et tuvastada sündmust või asjaolu ning võimaliku mõju ulatus kui mõju on võimalik hinnata ning viitamine aruande osale kus on arvestatud või avalikustatud:",IF(Language="Русский язык", "Описание процедур, которые руководство использовало для выявления события или обстоятельства, степень потенциального влияния, если таковое имеется, и ссылка на ту часть отчета, в которой рассматривается или раскрывается данное влияние:","Description of procedures management has put in place to identify the event or circumstance, the extent of the potential effect, if any, and a reference to the part of the report where the effect is considered or disclosed:"))</f>
        <v>Kommentaarid, milliseid protseduure on juhatus sisse seadnud, et tuvastada sündmust või asjaolu ning võimaliku mõju ulatus kui mõju on võimalik hinnata ning viitamine aruande osale kus on arvestatud või avalikustatud:</v>
      </c>
      <c r="B75" s="76"/>
      <c r="C75" s="76"/>
      <c r="D75" s="77"/>
    </row>
    <row r="76" spans="1:4" ht="55" customHeight="1">
      <c r="A76" s="52" t="str">
        <f>IF(Language="Eesti keel", "Kas on suurendatud kapitali või antud välja võlainstrumente, näiteks emiteeritud uusi aktsiaid või võlakirju, või on sõlmitud või planeeritakse sõlmida ühinemis- või likvideerimisleping?",IF(Language="Русский язык", " Был ли увеличен капитал или выпущены долговые инструменты, такие как новые акции или облигации, заключено или планируется соглашение о слиянии или ликвидации?","Has the (share)capital been increased (or debt instruments, such as new shares or bonds issued), or has a merger or winding-up agreement been or is planned?"))</f>
        <v>Kas on suurendatud kapitali või antud välja võlainstrumente, näiteks emiteeritud uusi aktsiaid või võlakirju, või on sõlmitud või planeeritakse sõlmida ühinemis- või likvideerimisleping?</v>
      </c>
      <c r="B76" s="30"/>
      <c r="C76" s="7"/>
      <c r="D76" s="8"/>
    </row>
    <row r="77" spans="1:4" ht="72" customHeight="1">
      <c r="A77" s="52" t="str">
        <f>IF(Language="Eesti keel", "Kas on esinenud märke selle kohta, et oluliste raamatupidamislike hinnangute aluseks olnud eeldused ei olnud kohased, mille tulemusena on aruande kuupäeva järgselt on toimunud muudatusi arvestushinnangutes või arvestuspoliitikates?",IF(Language="Русский язык", "Имелись ли какие-либо признаки того, что допущения, лежащие в основе существенных бухгалтерских оценок, не соответствовали действительности, что привело к изменениям в бухгалтерских оценках или учетной политике с даты составления отчета?","Have there been any indications that the assumptions underlying significant accounting estimates were inappropriate, resulting in changes in accounting estimates or policies since the date of the report?"))</f>
        <v>Kas on esinenud märke selle kohta, et oluliste raamatupidamislike hinnangute aluseks olnud eeldused ei olnud kohased, mille tulemusena on aruande kuupäeva järgselt on toimunud muudatusi arvestushinnangutes või arvestuspoliitikates?</v>
      </c>
      <c r="B77" s="30"/>
      <c r="C77" s="7"/>
      <c r="D77" s="8"/>
    </row>
    <row r="78" spans="1:4" ht="54" customHeight="1">
      <c r="A78" s="52" t="str">
        <f>IF(Language="Eesti keel", "Kas on toimunud (olulise või märkimisväärse mõjuga) küberrünnakuid?",IF(Language="Русский язык", "Были ли какие-либо кибератаки (значительные или с существенным воздействием)?","Have there been any cyber-attacks (significant or significant impact)?"))</f>
        <v>Kas on toimunud (olulise või märkimisväärse mõjuga) küberrünnakuid?</v>
      </c>
      <c r="B78" s="30"/>
      <c r="C78" s="7"/>
      <c r="D78" s="8"/>
    </row>
    <row r="79" spans="1:4" ht="62" customHeight="1">
      <c r="A79" s="52" t="str">
        <f>IF(Language="Eesti keel", "Kas majandusüksus on peale aruandekuupäeva alustanud protsessi majandusüksuse kapitali suurendamiseks või vähendamiseks (või on see muudatus Äriregistris juba registreerimisel)?",IF(Language="Русский язык", "Начала ли организация после отчетной даты процесс увеличения или уменьшения капитала организации (или это изменение уже зарегистрировано в Бизнес-реестре)?","After the reporting date, has the Entity started the process to increase or decrease the Entity's capital (or is this change already registered in the Business Register)?"))</f>
        <v>Kas majandusüksus on peale aruandekuupäeva alustanud protsessi majandusüksuse kapitali suurendamiseks või vähendamiseks (või on see muudatus Äriregistris juba registreerimisel)?</v>
      </c>
      <c r="B79" s="30"/>
      <c r="C79" s="7"/>
      <c r="D79" s="8"/>
    </row>
    <row r="80" spans="1:4" ht="44" customHeight="1">
      <c r="A80" s="52" t="str">
        <f>IF(Language="Eesti keel", "Kas majandusüksus on võtnud peale aruandekuupäeva uusi laene või andnud käendusi / garantiisid?",IF(Language="Русский язык", "Получало ли предприятие новые кредиты или предоставляло гарантии / поручительства с отчетной даты?","Has the Entity taken out new loans or provided guarantees / guarantees since the reporting date?"))</f>
        <v>Kas majandusüksus on võtnud peale aruandekuupäeva uusi laene või andnud käendusi / garantiisid?</v>
      </c>
      <c r="B80" s="30"/>
      <c r="C80" s="7"/>
      <c r="D80" s="8"/>
    </row>
    <row r="81" spans="1:4" ht="44" customHeight="1">
      <c r="A81" s="78" t="s">
        <v>207</v>
      </c>
      <c r="B81" s="79"/>
      <c r="C81" s="79"/>
      <c r="D81" s="80"/>
    </row>
    <row r="82" spans="1:4">
      <c r="A82" s="81"/>
      <c r="B82" s="82"/>
      <c r="C82" s="82"/>
      <c r="D82" s="83"/>
    </row>
    <row r="83" spans="1:4">
      <c r="A83" s="84"/>
      <c r="B83" s="85"/>
      <c r="C83" s="85"/>
      <c r="D83" s="86"/>
    </row>
    <row r="84" spans="1:4" ht="46" customHeight="1">
      <c r="A84" s="52" t="str">
        <f>IF(Language="Eesti keel", "Kas peale arundekuupäeva on majandusüksuse juhtkond saanud teada uutest võimalikest tingimuslikest kohustustest või neid puudutavatest arengutest, asjaoludest või sündmustest? ",IF(Language="Русский язык", "Стало ли руководству организации известно о каких-либо новых условных обязательствах после отчетной даты, или о событиях, обстоятельствах или событиях, влияющих на них? ","After the reporting date, has the entity's management become aware of any new contingent liabilities, or developments, circumstances or events affecting them?"))</f>
        <v xml:space="preserve">Kas peale arundekuupäeva on majandusüksuse juhtkond saanud teada uutest võimalikest tingimuslikest kohustustest või neid puudutavatest arengutest, asjaoludest või sündmustest? </v>
      </c>
      <c r="B84" s="30"/>
      <c r="C84" s="7"/>
      <c r="D84" s="8"/>
    </row>
    <row r="85" spans="1:4" ht="16" customHeight="1">
      <c r="A85" s="78" t="s">
        <v>207</v>
      </c>
      <c r="B85" s="79"/>
      <c r="C85" s="79"/>
      <c r="D85" s="80"/>
    </row>
    <row r="86" spans="1:4">
      <c r="A86" s="81"/>
      <c r="B86" s="82"/>
      <c r="C86" s="82"/>
      <c r="D86" s="83"/>
    </row>
    <row r="87" spans="1:4">
      <c r="A87" s="84"/>
      <c r="B87" s="85"/>
      <c r="C87" s="85"/>
      <c r="D87" s="86"/>
    </row>
    <row r="88" spans="1:4" ht="60" customHeight="1">
      <c r="A88" s="52" t="str">
        <f>IF(Language="Eesti keel", "Kas peale arundekuupäeva on majandusüksuse raamatupidamisarvestuses tehtud tavapäraseid või ebatavalisi paranduskandeid või korrigeerimiskandeid (või kaalutakse nende tegemist)?",IF(Language="Русский язык", "Проводились ли (или планируются ли) после отчетной даты обычные или необычные корректировки или пересчеты отчетности организации?","Have there been (or are there contemplated) normal or unusual adjustments or restatements to the entity's accounts since the balance sheet date?"))</f>
        <v>Kas peale arundekuupäeva on majandusüksuse raamatupidamisarvestuses tehtud tavapäraseid või ebatavalisi paranduskandeid või korrigeerimiskandeid (või kaalutakse nende tegemist)?</v>
      </c>
      <c r="B88" s="30"/>
      <c r="C88" s="7"/>
      <c r="D88" s="8"/>
    </row>
    <row r="89" spans="1:4">
      <c r="A89" s="56" t="str">
        <f>IF(Language="Eesti keel", "Kui vastus on Jah, siis kirjelda, millega seoses neid on tehtud või plaanitakse teha.",IF(Language="Русский язык", "Если Да, опишите, пожалуйста, для чего это было сделано или планируется сделать.","If the answer is Yes, describe what they have been done or are planned to do."))</f>
        <v>Kui vastus on Jah, siis kirjelda, millega seoses neid on tehtud või plaanitakse teha.</v>
      </c>
      <c r="B89" s="50"/>
      <c r="C89" s="50"/>
      <c r="D89" s="57"/>
    </row>
    <row r="90" spans="1:4">
      <c r="A90" s="53"/>
      <c r="B90" s="54"/>
      <c r="C90" s="54"/>
      <c r="D90" s="59"/>
    </row>
    <row r="91" spans="1:4" ht="58" customHeight="1">
      <c r="A91" s="52" t="str">
        <f>IF(Language="Eesti keel", "Olulised muutused üldises majanduskeskkonnas?",IF(Language="Русский язык", "Cущественные изменения в коммерческой деятельности предприятия?","Significant changes in the general economic environment, such as the negative impact of the economic environment caused by the spread of the coronavirus on our business operations and its sustainability, war in Ukraine, etc?"))</f>
        <v>Olulised muutused üldises majanduskeskkonnas?</v>
      </c>
      <c r="B91" s="30"/>
      <c r="C91" s="7"/>
      <c r="D91" s="8"/>
    </row>
    <row r="92" spans="1:4" ht="58" customHeight="1">
      <c r="A92" s="75" t="s">
        <v>207</v>
      </c>
      <c r="B92" s="76"/>
      <c r="C92" s="76"/>
      <c r="D92" s="77"/>
    </row>
    <row r="93" spans="1:4" ht="72" customHeight="1">
      <c r="A93" s="52" t="str">
        <f>IF(Language="Eesti keel", "Olulised muutused majandusüksuse äritegevuses, mille tulemusena näiteks on majandusüksus peale aruandekuupäeva kaotanud olulisi kliente või tegevusvaldkondi? ",IF(Language="Русский язык", "Существенные изменения в деятельности предприятия, в результате которых, например, предприятие потеряло важных клиентов или сферу деятельности после отчетной даты?","Significant changes in the Entity's business, as a result of which, for example, the Entity has lost important customers or areas of activity after the reporting date?"))</f>
        <v xml:space="preserve">Olulised muutused majandusüksuse äritegevuses, mille tulemusena näiteks on majandusüksus peale aruandekuupäeva kaotanud olulisi kliente või tegevusvaldkondi? </v>
      </c>
      <c r="B93" s="30"/>
      <c r="C93" s="7"/>
      <c r="D93" s="8"/>
    </row>
    <row r="94" spans="1:4">
      <c r="A94" s="26" t="str">
        <f>IF(Language="Eesti keel", "Kui sellised sündmused on aset leidnud, siis kirjeldada palun, kuidas on majandusüksus tekkinud olukorra lahendanud.",IF(Language="Русский язык", "Если такие случаи имели место, пожалуйста, опишите, как организация справилась с ситуацией.","If such events have occurred, please describe how the Entity has resolved the situation."))</f>
        <v>Kui sellised sündmused on aset leidnud, siis kirjeldada palun, kuidas on majandusüksus tekkinud olukorra lahendanud.</v>
      </c>
      <c r="B94" s="50"/>
      <c r="C94" s="50"/>
      <c r="D94" s="51"/>
    </row>
    <row r="95" spans="1:4">
      <c r="A95" s="53"/>
      <c r="B95" s="54"/>
      <c r="C95" s="54"/>
      <c r="D95" s="55"/>
    </row>
    <row r="96" spans="1:4" ht="57" customHeight="1">
      <c r="A96" s="52" t="str">
        <f>IF(Language="Eesti keel", "Olulised muutused ettevõtte arvestuspõhimõtetes või arvestushinnangutes?",IF(Language="Русский язык", "Существенные изменения предприятия в методе начисления, в учетной политике или оценках?","Significant changes in the Entity's accounting principles or estimates?"))</f>
        <v>Olulised muutused ettevõtte arvestuspõhimõtetes või arvestushinnangutes?</v>
      </c>
      <c r="B96" s="30"/>
      <c r="C96" s="7"/>
      <c r="D96" s="8"/>
    </row>
    <row r="97" spans="1:4" ht="62" customHeight="1">
      <c r="A97" s="75" t="s">
        <v>207</v>
      </c>
      <c r="B97" s="76"/>
      <c r="C97" s="76"/>
      <c r="D97" s="77"/>
    </row>
    <row r="98" spans="1:4" ht="41" customHeight="1">
      <c r="A98" s="52" t="str">
        <f>IF(Language="Eesti keel", "Kas on toimunud või võivad tõenäoliselt toimuda mingid sündmused, mis seavad kahtluse alla ettevõtte suutlikkust jätkuvalt tegutseda?",IF(Language="Русский язык", "Произошли ли или могут произойти события, которые ставят под сомнение способность компании продолжать свою деятельность?","Have there been, or are there likely to be, any events that call into question the company's ability to continue as a going concern?"))</f>
        <v>Kas on toimunud või võivad tõenäoliselt toimuda mingid sündmused, mis seavad kahtluse alla ettevõtte suutlikkust jätkuvalt tegutseda?</v>
      </c>
      <c r="B98" s="30"/>
      <c r="C98" s="7"/>
      <c r="D98" s="8"/>
    </row>
    <row r="99" spans="1:4" ht="17" customHeight="1">
      <c r="A99" s="49" t="str">
        <f>IF(Language="Eesti keel", "Kui jah, siis milliseid?",IF(Language="Русский язык", "Если да, то какие?","If Yes, which ones?"))</f>
        <v>Kui jah, siis milliseid?</v>
      </c>
      <c r="B99" s="50"/>
      <c r="C99" s="50"/>
      <c r="D99" s="51"/>
    </row>
    <row r="100" spans="1:4" ht="41" customHeight="1">
      <c r="A100" s="52" t="str">
        <f>IF(Language="Eesti keel", "Kas olete esitanud meile kogu teabe aruandekuupäeva ja tänase kuupäeva vahel aset leidnud märkimisväärsetest sündmustest?",IF(Language="Русский язык", "Предоставили ли вы нам полную информацию о существенных событиях, произошедших в период между отчетной датой и сегодняшним днем?","Have you provided us with full information on significant events that occurred between the reporting date and today?"))</f>
        <v>Kas olete esitanud meile kogu teabe aruandekuupäeva ja tänase kuupäeva vahel aset leidnud märkimisväärsetest sündmustest?</v>
      </c>
      <c r="B100" s="30"/>
      <c r="C100" s="7"/>
      <c r="D100" s="8"/>
    </row>
    <row r="101" spans="1:4" ht="34" customHeight="1" thickBot="1">
      <c r="A101" s="49" t="str">
        <f>IF(Language="Eesti keel", "Kui ei, siis milline teave on esitamata / millised sündmused on veel aset leidnud?",IF(Language="Русский язык", "Если ответ: Нет, то какая важная информация не представлена (отсутствует) / какие еще события произошли?","If answer is: No, then what relevant information is not presented (is missing) / what other events have taken place?"))</f>
        <v>Kui ei, siis milline teave on esitamata / millised sündmused on veel aset leidnud?</v>
      </c>
      <c r="B101" s="50"/>
      <c r="C101" s="50"/>
      <c r="D101" s="51"/>
    </row>
    <row r="102" spans="1:4">
      <c r="A102" s="33" t="str">
        <f>IF(Language="Eesti keel", "Muud (eelpool käsitlemata) teemad, mis on olulised:",IF(Language="Русский язык", "Другие важные темы (не рассмотренные выше):","Other topics (not covered above) that are important:"))</f>
        <v>Muud (eelpool käsitlemata) teemad, mis on olulised:</v>
      </c>
      <c r="B102" s="34"/>
      <c r="C102" s="19"/>
      <c r="D102" s="20"/>
    </row>
    <row r="103" spans="1:4">
      <c r="A103" s="35" t="str">
        <f>IF(Language="Eesti keel", "Kirjelda teemasid:",IF(Language="Русский язык", "Опишите темы:","Describe topics:"))</f>
        <v>Kirjelda teemasid:</v>
      </c>
      <c r="B103" s="30"/>
      <c r="C103" s="7"/>
      <c r="D103" s="8"/>
    </row>
    <row r="104" spans="1:4">
      <c r="A104" s="29"/>
      <c r="B104" s="30"/>
      <c r="C104" s="7"/>
      <c r="D104" s="8"/>
    </row>
    <row r="105" spans="1:4">
      <c r="A105" s="29"/>
      <c r="B105" s="30"/>
      <c r="C105" s="7"/>
      <c r="D105" s="8"/>
    </row>
    <row r="106" spans="1:4">
      <c r="A106" s="29"/>
      <c r="B106" s="30"/>
      <c r="C106" s="7"/>
      <c r="D106" s="8"/>
    </row>
    <row r="107" spans="1:4">
      <c r="A107" s="29"/>
      <c r="B107" s="30"/>
      <c r="C107" s="7"/>
      <c r="D107" s="8"/>
    </row>
    <row r="108" spans="1:4">
      <c r="A108" s="29"/>
      <c r="B108" s="30"/>
      <c r="C108" s="7"/>
      <c r="D108" s="8"/>
    </row>
    <row r="109" spans="1:4" ht="17" customHeight="1" thickBot="1">
      <c r="A109" s="31"/>
      <c r="B109" s="32"/>
      <c r="C109" s="16"/>
      <c r="D109" s="17"/>
    </row>
    <row r="110" spans="1:4">
      <c r="A110" s="3"/>
      <c r="B110" s="3"/>
      <c r="C110" s="3"/>
      <c r="D110" s="3"/>
    </row>
    <row r="111" spans="1:4">
      <c r="A111" s="4"/>
    </row>
    <row r="112" spans="1:4" ht="72" customHeight="1">
      <c r="A112" s="24" t="str">
        <f>IF(Language="Eesti keel", "Kinnitame, et majandusüksuse teabe edastamise süsteem tagab bilansipäevajärgseid sündmusi või nende puudumist käsitleva info jõudmise aastaaruande koostajateni ja raamatupidamise aastaaruandesse.",IF(Language="Русский язык", "Мы подтверждаем, что система передачи информации в организации обеспечивает передачу информации о событиях после отчетной даты или об отсутствии таких событий составителям финансовой отчетности и включение ее в финансовую отчетность.","We confirm that the entity's system for communicating information ensures that information about events after the balance sheet date reaches the preparers of the financial statements and the financial statements."))</f>
        <v>Kinnitame, et majandusüksuse teabe edastamise süsteem tagab bilansipäevajärgseid sündmusi või nende puudumist käsitleva info jõudmise aastaaruande koostajateni ja raamatupidamise aastaaruandesse.</v>
      </c>
      <c r="B112" s="25"/>
      <c r="C112" s="25"/>
      <c r="D112" s="25"/>
    </row>
    <row r="113" spans="1:7">
      <c r="A113" s="4"/>
    </row>
    <row r="114" spans="1:7">
      <c r="A114" s="1"/>
    </row>
    <row r="115" spans="1:7">
      <c r="A115" s="1"/>
    </row>
    <row r="116" spans="1:7">
      <c r="A116" s="13" t="str">
        <f>IF(Language="Eesti keel", "allkirjastatud digitaalselt",IF(Language="Русский язык", "подписано дигитально","Signed digitally"))</f>
        <v>allkirjastatud digitaalselt</v>
      </c>
      <c r="C116" s="13" t="str">
        <f>IF(Language="Eesti keel", "allkirjastatud digitaalselt",IF(Language="Русский язык", "подписано дигитально","Signed digitally"))</f>
        <v>allkirjastatud digitaalselt</v>
      </c>
      <c r="D116" s="5"/>
    </row>
    <row r="117" spans="1:7">
      <c r="A117" s="6" t="s">
        <v>5</v>
      </c>
      <c r="B117" s="6"/>
      <c r="C117" t="s">
        <v>6</v>
      </c>
    </row>
    <row r="118" spans="1:7">
      <c r="A118" s="12" t="str">
        <f>IF(Language="Eesti keel", "Nimi ja eesnimi",IF(Language="Русский язык", "Имя и фамилия","Name and Surname"))</f>
        <v>Nimi ja eesnimi</v>
      </c>
      <c r="B118" s="12"/>
      <c r="C118" s="12" t="str">
        <f>IF(Language="Eesti keel", "Nimi ja eesnimi",IF(Language="Русский язык", "Имя и фамилия","Name and Surname"))</f>
        <v>Nimi ja eesnimi</v>
      </c>
    </row>
    <row r="119" spans="1:7">
      <c r="A119" s="18" t="str">
        <f>IF(Language="Eesti keel", "Juhatuse liige",IF(Language="Русский язык", "Член правления","Member of the Management Board"))</f>
        <v>Juhatuse liige</v>
      </c>
      <c r="C119" s="18" t="str">
        <f>IF(Language="Eesti keel", "Pearaamatupidaja",IF(Language="Русский язык", "Главный бухгалтер","Chief Accountant"))</f>
        <v>Pearaamatupidaja</v>
      </c>
      <c r="F119" s="4" t="s">
        <v>7</v>
      </c>
      <c r="G119" s="12"/>
    </row>
    <row r="120" spans="1:7">
      <c r="A120" s="4"/>
    </row>
    <row r="121" spans="1:7">
      <c r="A121" s="1"/>
    </row>
    <row r="122" spans="1:7">
      <c r="A122" s="1"/>
    </row>
    <row r="123" spans="1:7">
      <c r="A123" s="1"/>
    </row>
    <row r="124" spans="1:7">
      <c r="A124" s="1"/>
    </row>
    <row r="125" spans="1:7">
      <c r="A125" s="1"/>
    </row>
    <row r="126" spans="1:7">
      <c r="A126" s="1"/>
    </row>
    <row r="127" spans="1:7">
      <c r="A127" s="1"/>
    </row>
    <row r="128" spans="1:7">
      <c r="A128" s="1"/>
    </row>
    <row r="129" spans="1:1">
      <c r="A129" s="1"/>
    </row>
    <row r="130" spans="1:1">
      <c r="A130" s="1"/>
    </row>
  </sheetData>
  <mergeCells count="81">
    <mergeCell ref="A35:D36"/>
    <mergeCell ref="B20:D20"/>
    <mergeCell ref="A22:D22"/>
    <mergeCell ref="A23:D23"/>
    <mergeCell ref="A24:D27"/>
    <mergeCell ref="B21:D21"/>
    <mergeCell ref="A28:D28"/>
    <mergeCell ref="A29:D30"/>
    <mergeCell ref="A31:D31"/>
    <mergeCell ref="A32:D33"/>
    <mergeCell ref="A34:D34"/>
    <mergeCell ref="A56:B56"/>
    <mergeCell ref="A37:D37"/>
    <mergeCell ref="A38:D39"/>
    <mergeCell ref="A40:D40"/>
    <mergeCell ref="A41:D42"/>
    <mergeCell ref="A43:D43"/>
    <mergeCell ref="A44:D46"/>
    <mergeCell ref="A47:D47"/>
    <mergeCell ref="A50:B50"/>
    <mergeCell ref="A52:B52"/>
    <mergeCell ref="A54:B54"/>
    <mergeCell ref="A48:B49"/>
    <mergeCell ref="C48:D48"/>
    <mergeCell ref="A58:B58"/>
    <mergeCell ref="A60:B60"/>
    <mergeCell ref="A62:B62"/>
    <mergeCell ref="A64:B64"/>
    <mergeCell ref="A66:B66"/>
    <mergeCell ref="A68:B68"/>
    <mergeCell ref="A70:B70"/>
    <mergeCell ref="A72:B72"/>
    <mergeCell ref="A63:D63"/>
    <mergeCell ref="A65:D65"/>
    <mergeCell ref="A67:D67"/>
    <mergeCell ref="A69:D69"/>
    <mergeCell ref="A85:D87"/>
    <mergeCell ref="A89:D90"/>
    <mergeCell ref="A84:B84"/>
    <mergeCell ref="A81:D83"/>
    <mergeCell ref="A74:B74"/>
    <mergeCell ref="A76:B76"/>
    <mergeCell ref="A77:B77"/>
    <mergeCell ref="A78:B78"/>
    <mergeCell ref="A79:B79"/>
    <mergeCell ref="A80:B80"/>
    <mergeCell ref="A75:D75"/>
    <mergeCell ref="A91:B91"/>
    <mergeCell ref="A93:B93"/>
    <mergeCell ref="A92:D92"/>
    <mergeCell ref="A94:D95"/>
    <mergeCell ref="A88:B88"/>
    <mergeCell ref="A104:B104"/>
    <mergeCell ref="A99:D99"/>
    <mergeCell ref="A96:B96"/>
    <mergeCell ref="A98:B98"/>
    <mergeCell ref="A97:D97"/>
    <mergeCell ref="A100:B100"/>
    <mergeCell ref="A101:D101"/>
    <mergeCell ref="A1:B1"/>
    <mergeCell ref="A3:B3"/>
    <mergeCell ref="A5:B5"/>
    <mergeCell ref="A14:D14"/>
    <mergeCell ref="A9:D12"/>
    <mergeCell ref="C3:D3"/>
    <mergeCell ref="A112:D112"/>
    <mergeCell ref="A51:D51"/>
    <mergeCell ref="A53:D53"/>
    <mergeCell ref="A55:D55"/>
    <mergeCell ref="A57:D57"/>
    <mergeCell ref="A59:D59"/>
    <mergeCell ref="A61:D61"/>
    <mergeCell ref="A71:D71"/>
    <mergeCell ref="A73:D73"/>
    <mergeCell ref="A105:B105"/>
    <mergeCell ref="A106:B106"/>
    <mergeCell ref="A107:B107"/>
    <mergeCell ref="A108:B108"/>
    <mergeCell ref="A109:B109"/>
    <mergeCell ref="A102:B102"/>
    <mergeCell ref="A103:B10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30D8B84-BC23-014D-BFDB-82A6D8509205}">
          <x14:formula1>
            <xm:f>LISTS!$A$2:$A$4</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4"/>
  <sheetViews>
    <sheetView workbookViewId="0">
      <selection activeCell="A35" sqref="A35"/>
    </sheetView>
  </sheetViews>
  <sheetFormatPr baseColWidth="10" defaultRowHeight="16"/>
  <cols>
    <col min="1" max="1" width="37.7109375" customWidth="1"/>
  </cols>
  <sheetData>
    <row r="1" spans="1:1">
      <c r="A1" t="s">
        <v>8</v>
      </c>
    </row>
    <row r="2" spans="1:1">
      <c r="A2" t="s">
        <v>9</v>
      </c>
    </row>
    <row r="3" spans="1:1">
      <c r="A3" t="s">
        <v>10</v>
      </c>
    </row>
    <row r="4" spans="1:1">
      <c r="A4" t="s">
        <v>1</v>
      </c>
    </row>
  </sheetData>
  <sheetProtection algorithmName="SHA-512" hashValue="9qVzs3SXzluIWpmNjREdvoTnenumrRQ9V/up0JSx2U1hlN2Vcs1XQfp+IS5o67yF5EsJU0IWl5ueHL9BN3a5dg==" saltValue="+J1iPsVsUHaDfE8rIm5ZQg==" spinCount="100000" sheet="1" objects="1" scenarios="1" selectLockedCells="1" selectUn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C88"/>
  <sheetViews>
    <sheetView workbookViewId="0">
      <selection activeCell="A16" sqref="A16"/>
    </sheetView>
  </sheetViews>
  <sheetFormatPr baseColWidth="10" defaultColWidth="8.7109375" defaultRowHeight="16"/>
  <sheetData>
    <row r="1" spans="1:3">
      <c r="A1" t="s">
        <v>11</v>
      </c>
      <c r="B1" t="s">
        <v>12</v>
      </c>
      <c r="C1" t="s">
        <v>2</v>
      </c>
    </row>
    <row r="2" spans="1:3">
      <c r="A2" t="s">
        <v>13</v>
      </c>
      <c r="B2" t="s">
        <v>14</v>
      </c>
      <c r="C2">
        <v>10990446</v>
      </c>
    </row>
    <row r="3" spans="1:3">
      <c r="A3" t="s">
        <v>15</v>
      </c>
      <c r="B3" t="s">
        <v>16</v>
      </c>
    </row>
    <row r="4" spans="1:3">
      <c r="A4" t="s">
        <v>17</v>
      </c>
      <c r="B4" t="s">
        <v>18</v>
      </c>
    </row>
    <row r="5" spans="1:3">
      <c r="A5" t="s">
        <v>19</v>
      </c>
      <c r="B5" t="s">
        <v>20</v>
      </c>
    </row>
    <row r="6" spans="1:3">
      <c r="A6" t="s">
        <v>21</v>
      </c>
      <c r="B6" t="s">
        <v>22</v>
      </c>
    </row>
    <row r="7" spans="1:3">
      <c r="A7" t="s">
        <v>23</v>
      </c>
      <c r="B7" t="s">
        <v>24</v>
      </c>
    </row>
    <row r="8" spans="1:3">
      <c r="A8" t="s">
        <v>25</v>
      </c>
      <c r="B8" t="s">
        <v>26</v>
      </c>
    </row>
    <row r="9" spans="1:3">
      <c r="A9" t="s">
        <v>27</v>
      </c>
      <c r="B9" t="s">
        <v>28</v>
      </c>
    </row>
    <row r="10" spans="1:3">
      <c r="A10" t="s">
        <v>29</v>
      </c>
      <c r="B10" t="s">
        <v>30</v>
      </c>
    </row>
    <row r="11" spans="1:3">
      <c r="A11" t="s">
        <v>31</v>
      </c>
      <c r="B11" t="s">
        <v>32</v>
      </c>
      <c r="C11" t="s">
        <v>33</v>
      </c>
    </row>
    <row r="12" spans="1:3">
      <c r="A12" t="s">
        <v>34</v>
      </c>
      <c r="B12" t="s">
        <v>35</v>
      </c>
      <c r="C12" t="s">
        <v>36</v>
      </c>
    </row>
    <row r="13" spans="1:3">
      <c r="A13" t="s">
        <v>37</v>
      </c>
      <c r="B13" t="s">
        <v>38</v>
      </c>
      <c r="C13" t="s">
        <v>39</v>
      </c>
    </row>
    <row r="14" spans="1:3">
      <c r="A14" t="s">
        <v>40</v>
      </c>
      <c r="B14" t="s">
        <v>41</v>
      </c>
      <c r="C14" t="s">
        <v>42</v>
      </c>
    </row>
    <row r="15" spans="1:3">
      <c r="A15" t="s">
        <v>43</v>
      </c>
      <c r="B15" t="s">
        <v>44</v>
      </c>
      <c r="C15" s="21">
        <v>44895</v>
      </c>
    </row>
    <row r="16" spans="1:3">
      <c r="A16" t="s">
        <v>45</v>
      </c>
      <c r="B16" t="s">
        <v>46</v>
      </c>
      <c r="C16" t="s">
        <v>47</v>
      </c>
    </row>
    <row r="17" spans="1:3">
      <c r="A17" t="s">
        <v>48</v>
      </c>
      <c r="B17" t="s">
        <v>49</v>
      </c>
      <c r="C17" t="s">
        <v>50</v>
      </c>
    </row>
    <row r="18" spans="1:3">
      <c r="A18" t="s">
        <v>51</v>
      </c>
      <c r="B18" t="s">
        <v>52</v>
      </c>
      <c r="C18" t="s">
        <v>53</v>
      </c>
    </row>
    <row r="19" spans="1:3">
      <c r="A19" t="s">
        <v>54</v>
      </c>
      <c r="B19" t="s">
        <v>55</v>
      </c>
    </row>
    <row r="20" spans="1:3">
      <c r="A20" t="s">
        <v>56</v>
      </c>
      <c r="B20" t="s">
        <v>57</v>
      </c>
    </row>
    <row r="21" spans="1:3">
      <c r="A21" t="s">
        <v>58</v>
      </c>
      <c r="B21" t="s">
        <v>59</v>
      </c>
    </row>
    <row r="22" spans="1:3">
      <c r="A22" t="s">
        <v>60</v>
      </c>
      <c r="B22" t="s">
        <v>61</v>
      </c>
      <c r="C22">
        <v>84</v>
      </c>
    </row>
    <row r="23" spans="1:3">
      <c r="A23" t="s">
        <v>62</v>
      </c>
      <c r="B23" t="s">
        <v>63</v>
      </c>
    </row>
    <row r="24" spans="1:3">
      <c r="A24" t="s">
        <v>64</v>
      </c>
      <c r="B24" t="s">
        <v>65</v>
      </c>
    </row>
    <row r="25" spans="1:3">
      <c r="A25" t="s">
        <v>66</v>
      </c>
      <c r="B25" t="s">
        <v>67</v>
      </c>
      <c r="C25">
        <v>10</v>
      </c>
    </row>
    <row r="26" spans="1:3">
      <c r="A26" t="s">
        <v>68</v>
      </c>
      <c r="B26" t="s">
        <v>69</v>
      </c>
    </row>
    <row r="27" spans="1:3">
      <c r="A27" t="s">
        <v>70</v>
      </c>
      <c r="B27" t="s">
        <v>71</v>
      </c>
    </row>
    <row r="28" spans="1:3">
      <c r="A28" t="s">
        <v>72</v>
      </c>
      <c r="B28" t="s">
        <v>73</v>
      </c>
      <c r="C28" t="s">
        <v>74</v>
      </c>
    </row>
    <row r="29" spans="1:3">
      <c r="A29" t="s">
        <v>75</v>
      </c>
      <c r="B29" t="s">
        <v>76</v>
      </c>
    </row>
    <row r="30" spans="1:3">
      <c r="A30" t="s">
        <v>77</v>
      </c>
      <c r="B30" t="s">
        <v>78</v>
      </c>
    </row>
    <row r="31" spans="1:3">
      <c r="A31" t="s">
        <v>79</v>
      </c>
      <c r="B31" t="s">
        <v>80</v>
      </c>
      <c r="C31" s="21">
        <v>44927</v>
      </c>
    </row>
    <row r="32" spans="1:3">
      <c r="A32" t="s">
        <v>81</v>
      </c>
      <c r="B32" t="s">
        <v>82</v>
      </c>
      <c r="C32" s="21">
        <v>45291</v>
      </c>
    </row>
    <row r="33" spans="1:3">
      <c r="A33" t="s">
        <v>83</v>
      </c>
      <c r="B33" t="s">
        <v>84</v>
      </c>
      <c r="C33" t="s">
        <v>85</v>
      </c>
    </row>
    <row r="34" spans="1:3">
      <c r="A34" t="s">
        <v>86</v>
      </c>
      <c r="B34" t="s">
        <v>87</v>
      </c>
    </row>
    <row r="35" spans="1:3">
      <c r="A35" t="s">
        <v>88</v>
      </c>
      <c r="B35" t="s">
        <v>89</v>
      </c>
    </row>
    <row r="36" spans="1:3">
      <c r="A36" t="s">
        <v>90</v>
      </c>
      <c r="B36" t="s">
        <v>91</v>
      </c>
    </row>
    <row r="37" spans="1:3">
      <c r="A37" t="s">
        <v>92</v>
      </c>
      <c r="B37" t="s">
        <v>93</v>
      </c>
    </row>
    <row r="38" spans="1:3">
      <c r="A38" t="s">
        <v>94</v>
      </c>
      <c r="B38" t="s">
        <v>95</v>
      </c>
    </row>
    <row r="39" spans="1:3">
      <c r="A39" t="s">
        <v>96</v>
      </c>
      <c r="B39" t="s">
        <v>97</v>
      </c>
    </row>
    <row r="40" spans="1:3">
      <c r="A40" t="s">
        <v>98</v>
      </c>
      <c r="B40" t="s">
        <v>99</v>
      </c>
    </row>
    <row r="41" spans="1:3">
      <c r="A41" t="s">
        <v>100</v>
      </c>
      <c r="B41" t="s">
        <v>101</v>
      </c>
    </row>
    <row r="42" spans="1:3">
      <c r="A42" t="s">
        <v>102</v>
      </c>
      <c r="B42" t="s">
        <v>103</v>
      </c>
      <c r="C42" t="s">
        <v>104</v>
      </c>
    </row>
    <row r="43" spans="1:3">
      <c r="A43" t="s">
        <v>105</v>
      </c>
      <c r="B43" t="s">
        <v>106</v>
      </c>
      <c r="C43" t="b">
        <v>0</v>
      </c>
    </row>
    <row r="44" spans="1:3">
      <c r="A44" t="s">
        <v>107</v>
      </c>
      <c r="B44" t="s">
        <v>108</v>
      </c>
    </row>
    <row r="45" spans="1:3">
      <c r="A45" t="s">
        <v>109</v>
      </c>
      <c r="B45" t="s">
        <v>110</v>
      </c>
    </row>
    <row r="46" spans="1:3">
      <c r="A46" t="s">
        <v>111</v>
      </c>
      <c r="B46" t="s">
        <v>112</v>
      </c>
    </row>
    <row r="47" spans="1:3">
      <c r="A47" t="s">
        <v>113</v>
      </c>
      <c r="B47" t="s">
        <v>114</v>
      </c>
      <c r="C47" t="b">
        <v>0</v>
      </c>
    </row>
    <row r="48" spans="1:3">
      <c r="A48" t="s">
        <v>115</v>
      </c>
      <c r="B48" t="s">
        <v>116</v>
      </c>
    </row>
    <row r="49" spans="1:3">
      <c r="A49" t="s">
        <v>117</v>
      </c>
      <c r="B49" t="s">
        <v>118</v>
      </c>
      <c r="C49">
        <v>42</v>
      </c>
    </row>
    <row r="50" spans="1:3">
      <c r="A50" t="s">
        <v>119</v>
      </c>
      <c r="B50" t="s">
        <v>120</v>
      </c>
    </row>
    <row r="51" spans="1:3">
      <c r="A51" t="s">
        <v>121</v>
      </c>
      <c r="B51" t="s">
        <v>122</v>
      </c>
    </row>
    <row r="52" spans="1:3">
      <c r="A52" t="s">
        <v>123</v>
      </c>
      <c r="B52" t="s">
        <v>124</v>
      </c>
      <c r="C52">
        <v>4500</v>
      </c>
    </row>
    <row r="53" spans="1:3">
      <c r="A53" t="s">
        <v>125</v>
      </c>
      <c r="B53" t="s">
        <v>126</v>
      </c>
    </row>
    <row r="54" spans="1:3">
      <c r="A54" t="s">
        <v>127</v>
      </c>
      <c r="B54" t="s">
        <v>128</v>
      </c>
    </row>
    <row r="55" spans="1:3">
      <c r="A55" t="s">
        <v>129</v>
      </c>
      <c r="B55" t="s">
        <v>130</v>
      </c>
      <c r="C55" s="21">
        <v>45366</v>
      </c>
    </row>
    <row r="56" spans="1:3">
      <c r="A56" t="s">
        <v>131</v>
      </c>
      <c r="B56" t="s">
        <v>132</v>
      </c>
      <c r="C56" t="s">
        <v>133</v>
      </c>
    </row>
    <row r="57" spans="1:3">
      <c r="A57" t="s">
        <v>134</v>
      </c>
      <c r="B57" t="s">
        <v>135</v>
      </c>
      <c r="C57" t="b">
        <v>0</v>
      </c>
    </row>
    <row r="58" spans="1:3">
      <c r="A58" t="s">
        <v>136</v>
      </c>
      <c r="B58" t="s">
        <v>137</v>
      </c>
    </row>
    <row r="59" spans="1:3">
      <c r="A59" t="s">
        <v>138</v>
      </c>
      <c r="B59" t="s">
        <v>139</v>
      </c>
    </row>
    <row r="60" spans="1:3">
      <c r="A60" t="s">
        <v>140</v>
      </c>
      <c r="B60" t="s">
        <v>141</v>
      </c>
      <c r="C60" t="s">
        <v>142</v>
      </c>
    </row>
    <row r="61" spans="1:3">
      <c r="A61" t="s">
        <v>143</v>
      </c>
      <c r="B61" t="s">
        <v>144</v>
      </c>
      <c r="C61" t="s">
        <v>145</v>
      </c>
    </row>
    <row r="62" spans="1:3">
      <c r="A62" t="s">
        <v>146</v>
      </c>
      <c r="B62" t="s">
        <v>147</v>
      </c>
      <c r="C62" t="s">
        <v>148</v>
      </c>
    </row>
    <row r="63" spans="1:3">
      <c r="A63" t="s">
        <v>149</v>
      </c>
      <c r="B63" t="s">
        <v>150</v>
      </c>
      <c r="C63" t="s">
        <v>151</v>
      </c>
    </row>
    <row r="64" spans="1:3">
      <c r="A64" t="s">
        <v>152</v>
      </c>
      <c r="B64" t="s">
        <v>153</v>
      </c>
      <c r="C64" t="s">
        <v>154</v>
      </c>
    </row>
    <row r="65" spans="1:3">
      <c r="A65" t="s">
        <v>155</v>
      </c>
      <c r="B65" t="s">
        <v>156</v>
      </c>
      <c r="C65" t="s">
        <v>157</v>
      </c>
    </row>
    <row r="66" spans="1:3">
      <c r="A66" t="s">
        <v>158</v>
      </c>
      <c r="B66" t="s">
        <v>159</v>
      </c>
      <c r="C66" t="s">
        <v>145</v>
      </c>
    </row>
    <row r="67" spans="1:3">
      <c r="A67" t="s">
        <v>160</v>
      </c>
      <c r="B67" t="s">
        <v>161</v>
      </c>
      <c r="C67" t="s">
        <v>148</v>
      </c>
    </row>
    <row r="68" spans="1:3">
      <c r="A68" t="s">
        <v>162</v>
      </c>
      <c r="B68" t="s">
        <v>163</v>
      </c>
      <c r="C68" t="s">
        <v>151</v>
      </c>
    </row>
    <row r="69" spans="1:3">
      <c r="A69" t="s">
        <v>164</v>
      </c>
      <c r="B69" t="s">
        <v>165</v>
      </c>
      <c r="C69" t="s">
        <v>154</v>
      </c>
    </row>
    <row r="70" spans="1:3">
      <c r="A70" t="s">
        <v>166</v>
      </c>
      <c r="B70" t="s">
        <v>167</v>
      </c>
      <c r="C70" t="s">
        <v>157</v>
      </c>
    </row>
    <row r="71" spans="1:3">
      <c r="A71" t="s">
        <v>168</v>
      </c>
      <c r="B71" t="s">
        <v>169</v>
      </c>
    </row>
    <row r="72" spans="1:3">
      <c r="A72" t="s">
        <v>170</v>
      </c>
      <c r="B72" t="s">
        <v>171</v>
      </c>
      <c r="C72">
        <v>1568590</v>
      </c>
    </row>
    <row r="73" spans="1:3">
      <c r="A73" t="s">
        <v>172</v>
      </c>
      <c r="B73" t="s">
        <v>173</v>
      </c>
    </row>
    <row r="74" spans="1:3">
      <c r="A74" t="s">
        <v>174</v>
      </c>
      <c r="B74" t="s">
        <v>175</v>
      </c>
      <c r="C74" t="b">
        <v>0</v>
      </c>
    </row>
    <row r="75" spans="1:3">
      <c r="A75" t="s">
        <v>176</v>
      </c>
      <c r="B75" t="s">
        <v>177</v>
      </c>
      <c r="C75" t="b">
        <v>0</v>
      </c>
    </row>
    <row r="76" spans="1:3">
      <c r="A76" t="s">
        <v>178</v>
      </c>
      <c r="B76" t="s">
        <v>179</v>
      </c>
      <c r="C76" t="b">
        <v>0</v>
      </c>
    </row>
    <row r="77" spans="1:3">
      <c r="A77" t="s">
        <v>180</v>
      </c>
      <c r="B77" t="s">
        <v>181</v>
      </c>
    </row>
    <row r="78" spans="1:3">
      <c r="A78" t="s">
        <v>182</v>
      </c>
      <c r="B78" t="s">
        <v>183</v>
      </c>
      <c r="C78" t="b">
        <v>0</v>
      </c>
    </row>
    <row r="79" spans="1:3">
      <c r="A79" t="s">
        <v>184</v>
      </c>
      <c r="B79" t="s">
        <v>185</v>
      </c>
      <c r="C79" t="s">
        <v>186</v>
      </c>
    </row>
    <row r="80" spans="1:3">
      <c r="A80" t="s">
        <v>187</v>
      </c>
      <c r="B80" t="s">
        <v>188</v>
      </c>
    </row>
    <row r="81" spans="1:3">
      <c r="A81" t="s">
        <v>189</v>
      </c>
      <c r="B81" t="s">
        <v>190</v>
      </c>
    </row>
    <row r="82" spans="1:3">
      <c r="A82" t="s">
        <v>191</v>
      </c>
      <c r="B82" t="s">
        <v>192</v>
      </c>
    </row>
    <row r="83" spans="1:3">
      <c r="A83" t="s">
        <v>193</v>
      </c>
      <c r="B83" t="s">
        <v>194</v>
      </c>
    </row>
    <row r="84" spans="1:3">
      <c r="A84" t="s">
        <v>195</v>
      </c>
      <c r="B84" t="s">
        <v>196</v>
      </c>
      <c r="C84" t="s">
        <v>197</v>
      </c>
    </row>
    <row r="85" spans="1:3">
      <c r="A85" t="s">
        <v>198</v>
      </c>
      <c r="B85" t="s">
        <v>199</v>
      </c>
    </row>
    <row r="86" spans="1:3">
      <c r="A86" t="s">
        <v>200</v>
      </c>
      <c r="B86" t="s">
        <v>201</v>
      </c>
      <c r="C86" t="s">
        <v>202</v>
      </c>
    </row>
    <row r="87" spans="1:3">
      <c r="A87" t="s">
        <v>203</v>
      </c>
      <c r="B87" t="s">
        <v>204</v>
      </c>
    </row>
    <row r="88" spans="1:3">
      <c r="A88" t="s">
        <v>205</v>
      </c>
      <c r="B88" t="s">
        <v>206</v>
      </c>
      <c r="C88" s="22">
        <v>45372.745071805773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AFB</vt:lpstr>
      <vt:lpstr>LISTS</vt:lpstr>
      <vt:lpstr>var</vt:lpstr>
      <vt:lpstr>AFB!_ftnref1</vt:lpstr>
      <vt:lpstr>Language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Sergei Tšistjakov</dc:creator>
  <cp:lastModifiedBy>Sergei Tsistjakov</cp:lastModifiedBy>
  <dcterms:created xsi:type="dcterms:W3CDTF">2024-03-18T12:26:42Z</dcterms:created>
  <dcterms:modified xsi:type="dcterms:W3CDTF">2024-04-11T10:23:15Z</dcterms:modified>
</cp:coreProperties>
</file>